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75" windowWidth="15600" windowHeight="7935" tabRatio="576" firstSheet="1" activeTab="1"/>
  </bookViews>
  <sheets>
    <sheet name="MPlist" sheetId="137" state="hidden" r:id="rId1"/>
    <sheet name="Monthly all" sheetId="131" r:id="rId2"/>
    <sheet name="new - form1" sheetId="30" state="hidden" r:id="rId3"/>
    <sheet name="new - form3" sheetId="29" state="hidden" r:id="rId4"/>
  </sheets>
  <definedNames>
    <definedName name="_xlnm.Print_Titles" localSheetId="1">'Monthly all'!$5:$8</definedName>
  </definedNames>
  <calcPr calcId="124519" fullCalcOnLoad="1"/>
</workbook>
</file>

<file path=xl/calcChain.xml><?xml version="1.0" encoding="utf-8"?>
<calcChain xmlns="http://schemas.openxmlformats.org/spreadsheetml/2006/main">
  <c r="H16" i="131"/>
  <c r="K16"/>
  <c r="H13"/>
  <c r="K13"/>
  <c r="H12"/>
  <c r="K12"/>
  <c r="H11"/>
  <c r="K11"/>
  <c r="H14"/>
  <c r="K14"/>
  <c r="H15"/>
  <c r="K15"/>
  <c r="H10"/>
  <c r="K10"/>
  <c r="H9"/>
  <c r="BD17"/>
  <c r="BE17"/>
  <c r="AU17"/>
  <c r="AV17"/>
  <c r="AW17"/>
  <c r="AX17"/>
  <c r="AY17"/>
  <c r="AZ17"/>
  <c r="BA17"/>
  <c r="BB17"/>
  <c r="BC13"/>
  <c r="BC17"/>
  <c r="BC16"/>
  <c r="AT12"/>
  <c r="AT14"/>
  <c r="AT15"/>
  <c r="BC11"/>
  <c r="AT10"/>
  <c r="AT9"/>
  <c r="AT17"/>
  <c r="AH17"/>
  <c r="AI17"/>
  <c r="AJ17"/>
  <c r="AK17"/>
  <c r="AL17"/>
  <c r="AM17"/>
  <c r="AN17"/>
  <c r="AO17"/>
  <c r="AP17"/>
  <c r="AQ17"/>
  <c r="AR17"/>
  <c r="AG17"/>
  <c r="AC17"/>
  <c r="AD17"/>
  <c r="AB17"/>
  <c r="Z17"/>
  <c r="Y17"/>
  <c r="M17"/>
  <c r="N17"/>
  <c r="O17"/>
  <c r="P17"/>
  <c r="Q17"/>
  <c r="R17"/>
  <c r="S17"/>
  <c r="T17"/>
  <c r="U17"/>
  <c r="V17"/>
  <c r="L17"/>
  <c r="J17"/>
  <c r="G17"/>
  <c r="J12" i="137"/>
  <c r="L10"/>
  <c r="J10"/>
  <c r="H10"/>
  <c r="F10"/>
  <c r="D13"/>
  <c r="H13"/>
  <c r="D12"/>
  <c r="F12" s="1"/>
  <c r="D11"/>
  <c r="H11"/>
  <c r="D10"/>
  <c r="D8"/>
  <c r="F8" s="1"/>
  <c r="D9"/>
  <c r="H9"/>
  <c r="D7"/>
  <c r="H7"/>
  <c r="D6"/>
  <c r="F6"/>
  <c r="O13" i="29"/>
  <c r="G13"/>
  <c r="F13"/>
  <c r="F18"/>
  <c r="G18"/>
  <c r="G12"/>
  <c r="O12"/>
  <c r="F12"/>
  <c r="F22" s="1"/>
  <c r="P27" i="30"/>
  <c r="G27"/>
  <c r="F27"/>
  <c r="D22" i="29"/>
  <c r="E22"/>
  <c r="H22"/>
  <c r="I22"/>
  <c r="J22"/>
  <c r="K22"/>
  <c r="L22"/>
  <c r="M22"/>
  <c r="N22"/>
  <c r="O22"/>
  <c r="G22"/>
  <c r="L9" i="137"/>
  <c r="K17" i="131"/>
  <c r="H17"/>
  <c r="K9"/>
</calcChain>
</file>

<file path=xl/sharedStrings.xml><?xml version="1.0" encoding="utf-8"?>
<sst xmlns="http://schemas.openxmlformats.org/spreadsheetml/2006/main" count="300" uniqueCount="198">
  <si>
    <t>P</t>
  </si>
  <si>
    <t>B</t>
  </si>
  <si>
    <t>A</t>
  </si>
  <si>
    <t>C</t>
  </si>
  <si>
    <t>D</t>
  </si>
  <si>
    <t>E</t>
  </si>
  <si>
    <t>විමධ්‍යගත අයවැය වැඩසටහන - 2012</t>
  </si>
  <si>
    <t>භෞතික හා මූල්‍ය ප්‍රගතිය 2012.12.31 දිනට (අංශ අනුව)</t>
  </si>
  <si>
    <t>ප්‍රාදේශීය ලේකම් කොට්ඨාශය        පන්විල</t>
  </si>
  <si>
    <t>අනු අංකය</t>
  </si>
  <si>
    <t>අංශය</t>
  </si>
  <si>
    <t>ව්‍යාපෘති සංඛ්‍යාව</t>
  </si>
  <si>
    <t>මුළු ඇස්තමේන්තු මුදල</t>
  </si>
  <si>
    <t>වෙන් වූ ප්‍රතිපාදන</t>
  </si>
  <si>
    <t>භෞතික ප්‍රගතිය</t>
  </si>
  <si>
    <t>මුළු වියදම</t>
  </si>
  <si>
    <t>ප්‍රතිලාභීන් සංඛ්‍යාව</t>
  </si>
  <si>
    <t>A 0%</t>
  </si>
  <si>
    <t>B 1-10%</t>
  </si>
  <si>
    <t>C 11-25%</t>
  </si>
  <si>
    <t>D 26-50%</t>
  </si>
  <si>
    <t>E 51-75%</t>
  </si>
  <si>
    <t>F 76-99%</t>
  </si>
  <si>
    <t>G 100% වැඩ අවසන්</t>
  </si>
  <si>
    <t>ග්‍රා. නි. වසම් සංඛ්‍යාව</t>
  </si>
  <si>
    <t>ප්‍රමාණය Km/ ඒකක</t>
  </si>
  <si>
    <t>මාර්ග, පාලම්, බෝක්කු</t>
  </si>
  <si>
    <t>ජල සම්පාදන</t>
  </si>
  <si>
    <t>අධ්‍යාපන</t>
  </si>
  <si>
    <t>සෞඛ්‍ය / සනීපාරක්ෂක පහසුකම්</t>
  </si>
  <si>
    <t>වාරි මාර්ග</t>
  </si>
  <si>
    <t>විදුලිය</t>
  </si>
  <si>
    <t>ආමික හා සංස්කෘතික</t>
  </si>
  <si>
    <t>සමාජ සුභසාධන</t>
  </si>
  <si>
    <t>ක්‍රීඩා පහසුකම්</t>
  </si>
  <si>
    <t>වෙනත්</t>
  </si>
  <si>
    <t>පරිපාලන වියදම්</t>
  </si>
  <si>
    <t>එකතුව</t>
  </si>
  <si>
    <t>ඇමුණුම් අංක - 03</t>
  </si>
  <si>
    <t>ඇමුණුම් අංක - 01</t>
  </si>
  <si>
    <t>භෞතික හා මූල්‍ය ප්‍රගතිය 2012.12.31 දිනට</t>
  </si>
  <si>
    <t>ප්‍රා. ලේ. කාර්යාලය        පන්විල</t>
  </si>
  <si>
    <t>ව්‍යෘපෘතියේ නම</t>
  </si>
  <si>
    <t>ප්‍රමාණය / ඒකක (කි.මි.)</t>
  </si>
  <si>
    <t>අංශය/ ක්ෂේත්‍රය</t>
  </si>
  <si>
    <t>ප්‍රතිපාදන (රු.මි.)</t>
  </si>
  <si>
    <t>ගිවිසුමට අනුව වැඩ අවසන් කළ දිනය</t>
  </si>
  <si>
    <t>වියදම රු.</t>
  </si>
  <si>
    <t>ග්‍රා. නි. වසම</t>
  </si>
  <si>
    <t>ව්‍යාපෘතියේ නම</t>
  </si>
  <si>
    <t>A (0%) - අනුමත, B (1-10%) - ඇස්තමේන්තු සකස් කළ C (11-25%) - වැඩ අවසන් D (26-50%) - වැඩ අවසන්  E (51-75%) - වැඩ අවසන්  F (76-99%) - වැඩ අවසන්, G (100%) - වැඩ අවසන්</t>
  </si>
  <si>
    <t xml:space="preserve">A - අනුමත (0%)  </t>
  </si>
  <si>
    <t xml:space="preserve">D - (26-50%) වැඩ අවසන්  </t>
  </si>
  <si>
    <t xml:space="preserve">E - (51-75%) වැඩ අවසන්  </t>
  </si>
  <si>
    <t>F - (76-99%) වැඩ අවසන්</t>
  </si>
  <si>
    <t>G - (100%) වැඩ අවසන්</t>
  </si>
  <si>
    <t xml:space="preserve">B - ඇස්තමේන්තු සකස් කළ (1-10%)  </t>
  </si>
  <si>
    <t>C - (11-25%) වැඩ අවසන්</t>
  </si>
  <si>
    <t>මාර්ග</t>
  </si>
  <si>
    <t>පන්විල, මහපතන, කැලෑබොක්ක, උඩුගොඩ, අරත්තන, අංගම්මන</t>
  </si>
  <si>
    <t>ඝ.මී. 8.51</t>
  </si>
  <si>
    <t xml:space="preserve"> පවුල් 370</t>
  </si>
  <si>
    <t xml:space="preserve"> පවුල් 523</t>
  </si>
  <si>
    <t>සිසුන් 105</t>
  </si>
  <si>
    <t>පවුල් 30</t>
  </si>
  <si>
    <t>සිසුන් 142</t>
  </si>
  <si>
    <t>සිසුන් 44</t>
  </si>
  <si>
    <t>පවුල් 283</t>
  </si>
  <si>
    <t>පවුල් 370</t>
  </si>
  <si>
    <t>පවුල් 200</t>
  </si>
  <si>
    <t>සිසුන් 200</t>
  </si>
  <si>
    <t>සිසුන් 250</t>
  </si>
  <si>
    <t>ළමුන් 160</t>
  </si>
  <si>
    <t>12.10.09</t>
  </si>
  <si>
    <t>12.09.15</t>
  </si>
  <si>
    <t>12.12.20</t>
  </si>
  <si>
    <t>12.09.24</t>
  </si>
  <si>
    <t>12.09.25</t>
  </si>
  <si>
    <t>739 කොස්ගම</t>
  </si>
  <si>
    <t>12.12.31</t>
  </si>
  <si>
    <t>12.11.05</t>
  </si>
  <si>
    <t>12.11.08</t>
  </si>
  <si>
    <t>12.12.28</t>
  </si>
  <si>
    <t>12.07.20</t>
  </si>
  <si>
    <t>12.09.18</t>
  </si>
  <si>
    <t>12.11.14</t>
  </si>
  <si>
    <r>
      <t xml:space="preserve">ලැබුණු ප්‍රතිපාදන දිස්ත්‍රික් මන්ත්‍රී පා. මන්ත්‍රී රු.මි.  </t>
    </r>
    <r>
      <rPr>
        <b/>
        <sz val="11"/>
        <color indexed="8"/>
        <rFont val="Iskoola Pota"/>
        <family val="2"/>
      </rPr>
      <t>0.731</t>
    </r>
  </si>
  <si>
    <r>
      <t xml:space="preserve">ජාතික ලැයිස්තු පා. මන්ත්‍රී රු.මි.  </t>
    </r>
    <r>
      <rPr>
        <b/>
        <sz val="11"/>
        <color indexed="8"/>
        <rFont val="Iskoola Pota"/>
        <family val="2"/>
      </rPr>
      <t>0.085</t>
    </r>
  </si>
  <si>
    <t xml:space="preserve">පන්විල ප්‍රාදේශීය ලේකම් කොට්ඨාශයේ පෙර පාසල් සඳහා ළමා පුටු ලබාදීම </t>
  </si>
  <si>
    <t xml:space="preserve">හුළුගඟ මුස්ලිම් මහා විද්‍යාලයේ පැති බැම්ම ඉදිකිරීම සඳහා </t>
  </si>
  <si>
    <t xml:space="preserve">පන්විල ප්‍රාදේශීය සභාවට වීථි ලාම්පු කට්ටල මිලදි ගැනීම සඳහා </t>
  </si>
  <si>
    <t xml:space="preserve">උඩුගොඩ පිටවල වසමේ ගම මැද පාරේ ආරම්භක අඩි 100 ක් කොන්ක්‍රීට් කිරීම </t>
  </si>
  <si>
    <t xml:space="preserve">මඩුලැකැලේ පහල කොටස ස්ටාර් ක්‍රීඩා සමාජයේ ක්‍රීඩාපිටිය සංවර්ධනය කිරීම </t>
  </si>
  <si>
    <t xml:space="preserve">මඩොල්කැලේ රෙලුගස් අංක 02 පානිය ජල ටැංකිය අළුත්වැඩියා කිරීම </t>
  </si>
  <si>
    <t>අංගම්මන මරණාධාර සමිතියට විදුලි උත්පාදක යන්ත්‍රයක් ලබාදීම</t>
  </si>
  <si>
    <t xml:space="preserve">පන්විල මරණාධාර සමිතියට විදුලි උත්පාදක යන්ත්‍රයක් ලබාදීම </t>
  </si>
  <si>
    <t xml:space="preserve">මාඋස්සා දෙමළ විද්‍යාලයට යන පාර සංවර්ධනය කිරීම  </t>
  </si>
  <si>
    <t xml:space="preserve">පන්විල රාක්ෂාව බංගලා ලයිමට යන පාර සංවර්ධනය කිරීම </t>
  </si>
  <si>
    <t xml:space="preserve">මඩුල්කැලේ කුරින්ජි දෙමළ විද්‍යාලයේ ක්‍රීඩාපිටිය සංවර්ධනය කිරීම </t>
  </si>
  <si>
    <t xml:space="preserve">අරත්තන වරකාලන්ද මුස්ලිම් විද්‍යාලයට ආරක්ෂක ගේට්ටුව් ඉදිකිරීම </t>
  </si>
  <si>
    <t xml:space="preserve">උඩුගොඩ ඉහළ ගම්මැද්ද මරණාධාර සමිතිය සඳහා භාණ්ඩ හා උපකරණ ලබාදීම </t>
  </si>
  <si>
    <t>පන්විල ගල්පිහිල්ල නිකතැන්න මරණාධාර සමිතියට වැහි ආවරණයක් ලබාදීම</t>
  </si>
  <si>
    <t xml:space="preserve">සමෘද්ධි ප්‍රතිලාභීන් දෙදෙනෙකු සඳහා මහන මැෂින් ලබාදීම </t>
  </si>
  <si>
    <t xml:space="preserve">පන්විල ගල්බොක්කවත්ත ගාන්ධි සංවර්ධන සමිතියට වැහි ආවරණයක් ලබාදීම </t>
  </si>
  <si>
    <t xml:space="preserve">වත්තේගම උඩුගොඩ ශ්‍රී සුදර්මාරාම විහාරයේ දහම් පාසල සඳහා පරිඝණකයක් ලබාදීම </t>
  </si>
  <si>
    <t>726 පිටවල</t>
  </si>
  <si>
    <t xml:space="preserve">735 කැලෑබොක්ක </t>
  </si>
  <si>
    <t xml:space="preserve">728 අංගම්මන </t>
  </si>
  <si>
    <t xml:space="preserve">729 පන්විල </t>
  </si>
  <si>
    <t>733 මහපතන</t>
  </si>
  <si>
    <t>729 පන්විල</t>
  </si>
  <si>
    <t xml:space="preserve">731 මඩුල්කැලේ </t>
  </si>
  <si>
    <t>730 අරත්තන</t>
  </si>
  <si>
    <t>726 උඩුගොඩ</t>
  </si>
  <si>
    <t>පන්විල, මඩොල්කැලේ, මහපතන, කොස්ගම, පිටවල</t>
  </si>
  <si>
    <r>
      <t xml:space="preserve">මුළු ප්‍රතිපාදන රු.මි.   </t>
    </r>
    <r>
      <rPr>
        <b/>
        <sz val="11"/>
        <color indexed="8"/>
        <rFont val="Iskoola Pota"/>
        <family val="2"/>
      </rPr>
      <t>0.816</t>
    </r>
  </si>
  <si>
    <t xml:space="preserve">  </t>
  </si>
  <si>
    <r>
      <t xml:space="preserve">ලැබුණු මුළු අක් මුදල් රු.මි. </t>
    </r>
    <r>
      <rPr>
        <b/>
        <sz val="11"/>
        <color indexed="8"/>
        <rFont val="Iskoola Pota"/>
        <family val="2"/>
      </rPr>
      <t>0.6</t>
    </r>
  </si>
  <si>
    <t>සිසුන් 436</t>
  </si>
  <si>
    <t>F</t>
  </si>
  <si>
    <t>ක්‍රියාත්මක කරන ආයතනය</t>
  </si>
  <si>
    <t>අ.අ</t>
  </si>
  <si>
    <t>G</t>
  </si>
  <si>
    <t>මිලදී ගැනීම්</t>
  </si>
  <si>
    <t>ගරු මන්ත්‍රීතුමාගේ නම</t>
  </si>
  <si>
    <t>මුළු ව්‍යාපෘති සංඛ්‍යාව</t>
  </si>
  <si>
    <t>ගරු මයන්ත දිසානායක මැතිතුමා</t>
  </si>
  <si>
    <t>ගරු ලොහාන් රත්වත්තේ මැතිතුමා</t>
  </si>
  <si>
    <t>ගරු ආශු මාරසිංහ මැතිතුමා</t>
  </si>
  <si>
    <t>ගරු කෙහෙලිය රඹුක්වැල්ල මැතිතුමා</t>
  </si>
  <si>
    <t>වෙන්කල ප්‍රතිපාදන රු</t>
  </si>
  <si>
    <t>B1</t>
  </si>
  <si>
    <t>B2</t>
  </si>
  <si>
    <t>B3</t>
  </si>
  <si>
    <t>B4</t>
  </si>
  <si>
    <t>වෙන් වූ මුළු මුදල (රු)</t>
  </si>
  <si>
    <t>මිලදී ගැනීම්</t>
  </si>
  <si>
    <t>යෝජනා ගණන</t>
  </si>
  <si>
    <t>මුදල (රු)</t>
  </si>
  <si>
    <t>යටිතල පහසුකම්</t>
  </si>
  <si>
    <t xml:space="preserve">මුදල (රු) </t>
  </si>
  <si>
    <t>ගැටළු සහිත යෝජනා</t>
  </si>
  <si>
    <t>ගරු එම්. වේලු කුමාර් මැතිතුමා</t>
  </si>
  <si>
    <t xml:space="preserve">ගරු රවුෆ් හකීම් මැතිතුමා </t>
  </si>
  <si>
    <t xml:space="preserve">ගරු ලක්ෂ්මන් කිරිඇල්ල මැතිතුමා </t>
  </si>
  <si>
    <t>ගරු දිලුම් එස්. අමුණුගම මැතිතුමා</t>
  </si>
  <si>
    <t>විමධ්‍යගත අයවැය වැඩසටහන - මහනුවර දිස්ත්‍රික්කය 2017</t>
  </si>
  <si>
    <t>ග්‍රාම නිළධාරී වසම</t>
  </si>
  <si>
    <t>ව්‍යාපෘතිය යෝජනාකල අමාත්‍යතුමා/ මන්ත්‍රිත්මා/ නියෝජිතයා ගේ නම</t>
  </si>
  <si>
    <t>දිග (Km/m) Area (sq/m)</t>
  </si>
  <si>
    <t xml:space="preserve"> ප්‍රගතිය  </t>
  </si>
  <si>
    <t>මූල්‍ය ප්‍රගතිය ( රු.මි)</t>
  </si>
  <si>
    <t>වියදම</t>
  </si>
  <si>
    <t>%</t>
  </si>
  <si>
    <t>ගම්පෙරලිය වැඩසටහන - 2018</t>
  </si>
  <si>
    <t xml:space="preserve">      නම: මැදදුම්බර</t>
  </si>
  <si>
    <t>මද්රසතුල් ඉම්රානියා මුස්ලිම් දහම්පාසලේ වැඩ නිම කිරිම.</t>
  </si>
  <si>
    <t>මොහායිද්දීන් ජුම්මා මස්ජිත් පල්ලිය සංවර්ධනය කිරිම.</t>
  </si>
  <si>
    <t>ඉන්ද්‍රසාර විහාරය සංවර්ධනය කිරිම.</t>
  </si>
  <si>
    <t>කෝපිවත්තපාර කොන්ක්‍රිට් කිරිම</t>
  </si>
  <si>
    <t>රංගල ගෝනවල පාර සංවර්ධනය කිරිම</t>
  </si>
  <si>
    <t>ග්‍රාමීය බැංකුව අසල මාර්ගය සංවර්ධනය කිරිම</t>
  </si>
  <si>
    <t>කන්දේවත්ත හන්දියේ සිට උඞවල දක්වා යන මාර්ගය කොන්ක්‍රිට් කිරිම</t>
  </si>
  <si>
    <t>අහස්වුඩ් වත්ත පාර සංවර්ධනය කිරිම</t>
  </si>
  <si>
    <t>773 -උඩිස්පත්තුව</t>
  </si>
  <si>
    <t>833 - අඹගහලන්ද</t>
  </si>
  <si>
    <t>830 - ඇල්ලේපොල</t>
  </si>
  <si>
    <t>831 - ගල්අම්බලම</t>
  </si>
  <si>
    <t>740 - ගෝනවල</t>
  </si>
  <si>
    <t>763 - කන්දේගම</t>
  </si>
  <si>
    <t>RC</t>
  </si>
  <si>
    <t>ගරු රවුෆ් හකීම් මැතිතුමා</t>
  </si>
  <si>
    <t>RA</t>
  </si>
  <si>
    <t>220m</t>
  </si>
  <si>
    <t>ප්‍රා/ලේ</t>
  </si>
  <si>
    <t>ගිවිසුම් අත්සන් කර ඇත</t>
  </si>
  <si>
    <t xml:space="preserve">      අංකය: 997</t>
  </si>
  <si>
    <r>
      <t>ප්‍රා දේශීය ලේකම් කොට්ඨාශය</t>
    </r>
    <r>
      <rPr>
        <b/>
        <vertAlign val="superscript"/>
        <sz val="14"/>
        <rFont val="Times New Roman"/>
        <family val="1"/>
      </rPr>
      <t xml:space="preserve">                 </t>
    </r>
  </si>
  <si>
    <t>ප්‍රා.සභාව</t>
  </si>
  <si>
    <t>ක්‍රියාත්මක ආයතනය</t>
  </si>
  <si>
    <t>TO</t>
  </si>
  <si>
    <t>S</t>
  </si>
  <si>
    <t>H</t>
  </si>
  <si>
    <t>R</t>
  </si>
  <si>
    <t>DS</t>
  </si>
  <si>
    <t>PS</t>
  </si>
  <si>
    <t>EL</t>
  </si>
  <si>
    <t>SF</t>
  </si>
  <si>
    <t>PG</t>
  </si>
  <si>
    <t>MI</t>
  </si>
  <si>
    <t>RE</t>
  </si>
  <si>
    <t>LCD</t>
  </si>
  <si>
    <t>EP</t>
  </si>
  <si>
    <t>TD</t>
  </si>
  <si>
    <t>HD</t>
  </si>
  <si>
    <t>SW</t>
  </si>
  <si>
    <t>ඇස්තමේන්තු මුදල රු.</t>
  </si>
  <si>
    <t>2018.12.31 දිනට භෞතික හා  මූල්‍ය ප්‍රගතිය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</si>
</sst>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5" formatCode="#,##0.00;[Red]#,##0.00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Iskoola Pota"/>
      <family val="2"/>
    </font>
    <font>
      <sz val="11.5"/>
      <name val="Iskoola Pota"/>
      <family val="2"/>
    </font>
    <font>
      <b/>
      <sz val="11.5"/>
      <name val="Wingdings 2"/>
      <family val="1"/>
      <charset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1"/>
      <name val="Times New Roman"/>
      <family val="1"/>
    </font>
    <font>
      <sz val="12"/>
      <name val="Wingdings 2"/>
      <family val="1"/>
      <charset val="2"/>
    </font>
    <font>
      <b/>
      <vertAlign val="superscript"/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10"/>
      <color theme="1"/>
      <name val="Iskoola Pota"/>
      <family val="2"/>
    </font>
    <font>
      <sz val="10"/>
      <color theme="1"/>
      <name val="Iskoola Pota"/>
      <family val="2"/>
    </font>
    <font>
      <sz val="11.5"/>
      <color theme="1"/>
      <name val="Iskoola Pota"/>
      <family val="2"/>
    </font>
    <font>
      <b/>
      <sz val="11.5"/>
      <color theme="1"/>
      <name val="Iskoola Pota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Times New Roman"/>
      <family val="1"/>
    </font>
    <font>
      <b/>
      <sz val="14"/>
      <color theme="1"/>
      <name val="Iskoola Pota"/>
      <family val="2"/>
    </font>
    <font>
      <b/>
      <sz val="11"/>
      <color theme="0"/>
      <name val="Book Antiqua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textRotation="90" wrapText="1"/>
    </xf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right"/>
    </xf>
    <xf numFmtId="43" fontId="17" fillId="0" borderId="0" xfId="1" applyFont="1"/>
    <xf numFmtId="0" fontId="20" fillId="0" borderId="2" xfId="0" applyFont="1" applyBorder="1" applyAlignment="1">
      <alignment horizontal="center"/>
    </xf>
    <xf numFmtId="0" fontId="3" fillId="0" borderId="3" xfId="2" applyFont="1" applyBorder="1" applyAlignment="1">
      <alignment vertical="top" wrapText="1"/>
    </xf>
    <xf numFmtId="0" fontId="20" fillId="0" borderId="3" xfId="0" applyFont="1" applyBorder="1" applyAlignment="1">
      <alignment horizontal="center" wrapText="1"/>
    </xf>
    <xf numFmtId="0" fontId="3" fillId="0" borderId="3" xfId="2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3" fillId="0" borderId="6" xfId="2" applyFont="1" applyBorder="1" applyAlignment="1">
      <alignment vertical="top" wrapText="1"/>
    </xf>
    <xf numFmtId="0" fontId="20" fillId="0" borderId="6" xfId="0" applyFont="1" applyBorder="1" applyAlignment="1">
      <alignment horizontal="center" wrapText="1"/>
    </xf>
    <xf numFmtId="0" fontId="3" fillId="0" borderId="6" xfId="2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3" fillId="0" borderId="8" xfId="2" applyFont="1" applyBorder="1" applyAlignment="1">
      <alignment vertical="top" wrapText="1"/>
    </xf>
    <xf numFmtId="0" fontId="20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3" fillId="0" borderId="12" xfId="2" applyFont="1" applyBorder="1" applyAlignment="1">
      <alignment vertical="top" wrapText="1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43" fontId="21" fillId="0" borderId="14" xfId="1" applyFont="1" applyBorder="1"/>
    <xf numFmtId="0" fontId="21" fillId="0" borderId="15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43" fontId="20" fillId="0" borderId="3" xfId="1" applyFont="1" applyBorder="1"/>
    <xf numFmtId="43" fontId="20" fillId="0" borderId="6" xfId="1" applyFont="1" applyBorder="1"/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/>
    <xf numFmtId="0" fontId="20" fillId="0" borderId="6" xfId="0" applyFont="1" applyBorder="1"/>
    <xf numFmtId="0" fontId="20" fillId="0" borderId="6" xfId="0" applyFont="1" applyBorder="1" applyAlignment="1">
      <alignment horizontal="left" vertical="center" wrapText="1"/>
    </xf>
    <xf numFmtId="0" fontId="20" fillId="0" borderId="10" xfId="0" applyFont="1" applyBorder="1"/>
    <xf numFmtId="43" fontId="20" fillId="0" borderId="10" xfId="1" applyFont="1" applyBorder="1"/>
    <xf numFmtId="43" fontId="3" fillId="0" borderId="3" xfId="2" applyNumberFormat="1" applyFont="1" applyBorder="1" applyAlignment="1">
      <alignment horizontal="right" vertical="center" wrapText="1"/>
    </xf>
    <xf numFmtId="43" fontId="3" fillId="0" borderId="3" xfId="2" applyNumberFormat="1" applyFont="1" applyBorder="1" applyAlignment="1">
      <alignment vertical="center" wrapText="1"/>
    </xf>
    <xf numFmtId="43" fontId="3" fillId="0" borderId="6" xfId="2" applyNumberFormat="1" applyFont="1" applyBorder="1" applyAlignment="1">
      <alignment horizontal="center" vertical="center" wrapText="1"/>
    </xf>
    <xf numFmtId="43" fontId="3" fillId="0" borderId="6" xfId="2" applyNumberFormat="1" applyFont="1" applyBorder="1" applyAlignment="1">
      <alignment vertical="center" wrapText="1"/>
    </xf>
    <xf numFmtId="43" fontId="3" fillId="0" borderId="6" xfId="2" applyNumberFormat="1" applyFont="1" applyBorder="1" applyAlignment="1">
      <alignment horizontal="right" vertical="center" wrapText="1"/>
    </xf>
    <xf numFmtId="43" fontId="3" fillId="0" borderId="10" xfId="2" applyNumberFormat="1" applyFont="1" applyBorder="1" applyAlignment="1">
      <alignment vertical="center" wrapText="1"/>
    </xf>
    <xf numFmtId="43" fontId="3" fillId="0" borderId="3" xfId="2" applyNumberFormat="1" applyFont="1" applyBorder="1" applyAlignment="1">
      <alignment horizontal="center" vertical="center" wrapText="1"/>
    </xf>
    <xf numFmtId="43" fontId="16" fillId="0" borderId="0" xfId="0" applyNumberFormat="1" applyFont="1"/>
    <xf numFmtId="0" fontId="4" fillId="0" borderId="3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2" fillId="0" borderId="0" xfId="0" applyFont="1" applyFill="1"/>
    <xf numFmtId="0" fontId="16" fillId="0" borderId="6" xfId="0" applyFont="1" applyBorder="1" applyAlignment="1">
      <alignment vertical="center"/>
    </xf>
    <xf numFmtId="0" fontId="16" fillId="0" borderId="6" xfId="0" applyFont="1" applyBorder="1"/>
    <xf numFmtId="0" fontId="16" fillId="0" borderId="0" xfId="0" applyFont="1"/>
    <xf numFmtId="43" fontId="16" fillId="0" borderId="6" xfId="0" applyNumberFormat="1" applyFont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0" fontId="6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7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horizontal="left" wrapText="1"/>
    </xf>
    <xf numFmtId="4" fontId="16" fillId="0" borderId="6" xfId="0" applyNumberFormat="1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43" fontId="5" fillId="0" borderId="6" xfId="0" applyNumberFormat="1" applyFont="1" applyFill="1" applyBorder="1" applyAlignment="1">
      <alignment horizontal="center" vertical="center" wrapText="1"/>
    </xf>
    <xf numFmtId="43" fontId="6" fillId="0" borderId="6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1" fontId="8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43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right" vertical="center" wrapText="1"/>
    </xf>
    <xf numFmtId="43" fontId="8" fillId="0" borderId="0" xfId="0" applyNumberFormat="1" applyFont="1" applyFill="1" applyAlignment="1">
      <alignment horizontal="center" vertical="center"/>
    </xf>
    <xf numFmtId="43" fontId="8" fillId="0" borderId="0" xfId="0" applyNumberFormat="1" applyFont="1" applyFill="1" applyAlignment="1">
      <alignment horizontal="center"/>
    </xf>
    <xf numFmtId="165" fontId="6" fillId="0" borderId="6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24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textRotation="90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43" fontId="24" fillId="0" borderId="0" xfId="0" applyNumberFormat="1" applyFont="1" applyFill="1" applyBorder="1"/>
    <xf numFmtId="39" fontId="24" fillId="0" borderId="0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7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textRotation="90" wrapText="1"/>
    </xf>
    <xf numFmtId="0" fontId="25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textRotation="90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7" fillId="0" borderId="25" xfId="0" applyFont="1" applyBorder="1" applyAlignment="1">
      <alignment horizontal="center" vertical="center" textRotation="90" wrapText="1"/>
    </xf>
    <xf numFmtId="0" fontId="17" fillId="0" borderId="26" xfId="0" applyFont="1" applyBorder="1" applyAlignment="1">
      <alignment horizontal="center" vertical="center" textRotation="90" wrapText="1"/>
    </xf>
    <xf numFmtId="0" fontId="17" fillId="0" borderId="25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7" fillId="0" borderId="27" xfId="0" applyFont="1" applyBorder="1" applyAlignment="1">
      <alignment horizontal="center" vertical="center" textRotation="90" wrapText="1"/>
    </xf>
    <xf numFmtId="0" fontId="17" fillId="0" borderId="28" xfId="0" applyFont="1" applyBorder="1" applyAlignment="1">
      <alignment horizontal="center" vertical="center" textRotation="90" wrapText="1"/>
    </xf>
    <xf numFmtId="0" fontId="17" fillId="0" borderId="2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1762125</xdr:colOff>
      <xdr:row>1</xdr:row>
      <xdr:rowOff>285751</xdr:rowOff>
    </xdr:from>
    <xdr:to>
      <xdr:col>2</xdr:col>
      <xdr:colOff>1936750</xdr:colOff>
      <xdr:row>3</xdr:row>
      <xdr:rowOff>168276</xdr:rowOff>
    </xdr:to>
    <xdr:sp macro="" textlink="">
      <xdr:nvSpPr>
        <xdr:cNvPr id="2" name="Left Brace 1"/>
        <xdr:cNvSpPr/>
      </xdr:nvSpPr>
      <xdr:spPr>
        <a:xfrm>
          <a:off x="2100792" y="529168"/>
          <a:ext cx="174625" cy="517525"/>
        </a:xfrm>
        <a:prstGeom prst="leftBrace">
          <a:avLst>
            <a:gd name="adj1" fmla="val 33333"/>
            <a:gd name="adj2" fmla="val 4814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7" sqref="J7"/>
    </sheetView>
  </sheetViews>
  <sheetFormatPr defaultRowHeight="15"/>
  <cols>
    <col min="1" max="1" width="6.42578125" style="56" customWidth="1"/>
    <col min="2" max="2" width="24.7109375" style="56" customWidth="1"/>
    <col min="3" max="3" width="8.140625" style="56" customWidth="1"/>
    <col min="4" max="4" width="14.5703125" style="56" bestFit="1" customWidth="1"/>
    <col min="5" max="5" width="8.140625" style="56" customWidth="1"/>
    <col min="6" max="6" width="12.5703125" style="56" bestFit="1" customWidth="1"/>
    <col min="7" max="7" width="8.140625" style="56" customWidth="1"/>
    <col min="8" max="8" width="14.5703125" style="56" bestFit="1" customWidth="1"/>
    <col min="9" max="9" width="8.28515625" style="56" customWidth="1"/>
    <col min="10" max="10" width="11.7109375" style="56" customWidth="1"/>
    <col min="11" max="11" width="8" style="56" customWidth="1"/>
    <col min="12" max="12" width="12.5703125" style="56" bestFit="1" customWidth="1"/>
    <col min="13" max="16384" width="9.140625" style="56"/>
  </cols>
  <sheetData>
    <row r="1" spans="1:12" ht="18.75">
      <c r="A1" s="106" t="s">
        <v>146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3" spans="1:12" ht="18.75" customHeight="1">
      <c r="A3" s="67"/>
      <c r="B3" s="68"/>
      <c r="C3" s="68"/>
      <c r="D3" s="68"/>
      <c r="E3" s="69"/>
      <c r="F3" s="69"/>
      <c r="G3" s="69"/>
      <c r="H3" s="69"/>
      <c r="I3" s="107" t="s">
        <v>141</v>
      </c>
      <c r="J3" s="107"/>
      <c r="K3" s="107"/>
      <c r="L3" s="107"/>
    </row>
    <row r="4" spans="1:12" ht="30" customHeight="1">
      <c r="A4" s="108" t="s">
        <v>9</v>
      </c>
      <c r="B4" s="108" t="s">
        <v>124</v>
      </c>
      <c r="C4" s="108" t="s">
        <v>125</v>
      </c>
      <c r="D4" s="108" t="s">
        <v>135</v>
      </c>
      <c r="E4" s="104" t="s">
        <v>136</v>
      </c>
      <c r="F4" s="105"/>
      <c r="G4" s="104" t="s">
        <v>139</v>
      </c>
      <c r="H4" s="105"/>
      <c r="I4" s="104" t="s">
        <v>123</v>
      </c>
      <c r="J4" s="105"/>
      <c r="K4" s="104" t="s">
        <v>139</v>
      </c>
      <c r="L4" s="105"/>
    </row>
    <row r="5" spans="1:12" ht="45" customHeight="1">
      <c r="A5" s="108"/>
      <c r="B5" s="108"/>
      <c r="C5" s="108"/>
      <c r="D5" s="108"/>
      <c r="E5" s="65" t="s">
        <v>137</v>
      </c>
      <c r="F5" s="65" t="s">
        <v>138</v>
      </c>
      <c r="G5" s="65" t="s">
        <v>137</v>
      </c>
      <c r="H5" s="65" t="s">
        <v>140</v>
      </c>
      <c r="I5" s="65" t="s">
        <v>137</v>
      </c>
      <c r="J5" s="65" t="s">
        <v>138</v>
      </c>
      <c r="K5" s="65" t="s">
        <v>137</v>
      </c>
      <c r="L5" s="65" t="s">
        <v>138</v>
      </c>
    </row>
    <row r="6" spans="1:12" ht="32.25" customHeight="1">
      <c r="A6" s="66">
        <v>1</v>
      </c>
      <c r="B6" s="70" t="s">
        <v>127</v>
      </c>
      <c r="C6" s="66">
        <v>4</v>
      </c>
      <c r="D6" s="57" t="e">
        <f>SUM('Monthly all'!#REF!)</f>
        <v>#REF!</v>
      </c>
      <c r="E6" s="66">
        <v>4</v>
      </c>
      <c r="F6" s="57" t="e">
        <f>SUM(D6)</f>
        <v>#REF!</v>
      </c>
      <c r="G6" s="66"/>
      <c r="H6" s="54"/>
      <c r="I6" s="66"/>
      <c r="J6" s="54"/>
      <c r="K6" s="66"/>
      <c r="L6" s="54"/>
    </row>
    <row r="7" spans="1:12" ht="33.75" customHeight="1">
      <c r="A7" s="66">
        <v>2</v>
      </c>
      <c r="B7" s="70" t="s">
        <v>129</v>
      </c>
      <c r="C7" s="66">
        <v>2</v>
      </c>
      <c r="D7" s="57" t="e">
        <f>SUM('Monthly all'!#REF!)</f>
        <v>#REF!</v>
      </c>
      <c r="E7" s="66"/>
      <c r="F7" s="54"/>
      <c r="G7" s="66">
        <v>2</v>
      </c>
      <c r="H7" s="57" t="e">
        <f>SUM(D7)</f>
        <v>#REF!</v>
      </c>
      <c r="I7" s="66"/>
      <c r="J7" s="54"/>
      <c r="K7" s="66"/>
      <c r="L7" s="54"/>
    </row>
    <row r="8" spans="1:12" ht="28.5" customHeight="1">
      <c r="A8" s="66">
        <v>3</v>
      </c>
      <c r="B8" s="70" t="s">
        <v>142</v>
      </c>
      <c r="C8" s="66">
        <v>2</v>
      </c>
      <c r="D8" s="57" t="e">
        <f>SUM('Monthly all'!#REF!)</f>
        <v>#REF!</v>
      </c>
      <c r="E8" s="66">
        <v>2</v>
      </c>
      <c r="F8" s="57" t="e">
        <f>SUM(D8)</f>
        <v>#REF!</v>
      </c>
      <c r="G8" s="66"/>
      <c r="H8" s="54"/>
      <c r="I8" s="66"/>
      <c r="J8" s="54"/>
      <c r="K8" s="66"/>
      <c r="L8" s="54"/>
    </row>
    <row r="9" spans="1:12" ht="17.25" customHeight="1">
      <c r="A9" s="66">
        <v>4</v>
      </c>
      <c r="B9" s="70" t="s">
        <v>143</v>
      </c>
      <c r="C9" s="66">
        <v>1</v>
      </c>
      <c r="D9" s="57" t="e">
        <f>SUM('Monthly all'!#REF!)</f>
        <v>#REF!</v>
      </c>
      <c r="E9" s="66"/>
      <c r="F9" s="54"/>
      <c r="G9" s="66">
        <v>1</v>
      </c>
      <c r="H9" s="57" t="e">
        <f>SUM(D9)</f>
        <v>#REF!</v>
      </c>
      <c r="I9" s="66"/>
      <c r="J9" s="54"/>
      <c r="K9" s="66">
        <v>1</v>
      </c>
      <c r="L9" s="57" t="e">
        <f>SUM(D9)</f>
        <v>#REF!</v>
      </c>
    </row>
    <row r="10" spans="1:12" ht="31.5" customHeight="1">
      <c r="A10" s="66">
        <v>5</v>
      </c>
      <c r="B10" s="70" t="s">
        <v>144</v>
      </c>
      <c r="C10" s="66">
        <v>7</v>
      </c>
      <c r="D10" s="57" t="e">
        <f>SUM('Monthly all'!#REF!)</f>
        <v>#REF!</v>
      </c>
      <c r="E10" s="66">
        <v>4</v>
      </c>
      <c r="F10" s="57" t="e">
        <f>SUM('Monthly all'!#REF!,'Monthly all'!#REF!,'Monthly all'!#REF!,'Monthly all'!#REF!)</f>
        <v>#REF!</v>
      </c>
      <c r="G10" s="66">
        <v>3</v>
      </c>
      <c r="H10" s="57" t="e">
        <f>SUM('Monthly all'!#REF!,'Monthly all'!#REF!,'Monthly all'!#REF!)</f>
        <v>#REF!</v>
      </c>
      <c r="I10" s="66">
        <v>1</v>
      </c>
      <c r="J10" s="57" t="e">
        <f>SUM('Monthly all'!#REF!)</f>
        <v>#REF!</v>
      </c>
      <c r="K10" s="66">
        <v>2</v>
      </c>
      <c r="L10" s="72" t="e">
        <f>SUM('Monthly all'!#REF!)</f>
        <v>#REF!</v>
      </c>
    </row>
    <row r="11" spans="1:12" ht="31.5" customHeight="1">
      <c r="A11" s="66">
        <v>6</v>
      </c>
      <c r="B11" s="71" t="s">
        <v>126</v>
      </c>
      <c r="C11" s="66">
        <v>1</v>
      </c>
      <c r="D11" s="72" t="e">
        <f>SUM('Monthly all'!#REF!)</f>
        <v>#REF!</v>
      </c>
      <c r="E11" s="66"/>
      <c r="F11" s="54"/>
      <c r="G11" s="66">
        <v>1</v>
      </c>
      <c r="H11" s="72" t="e">
        <f>SUM(D11)</f>
        <v>#REF!</v>
      </c>
      <c r="I11" s="66"/>
      <c r="J11" s="54"/>
      <c r="K11" s="66"/>
      <c r="L11" s="54"/>
    </row>
    <row r="12" spans="1:12" ht="31.5" customHeight="1">
      <c r="A12" s="66">
        <v>7</v>
      </c>
      <c r="B12" s="70" t="s">
        <v>145</v>
      </c>
      <c r="C12" s="66">
        <v>5</v>
      </c>
      <c r="D12" s="72" t="e">
        <f>SUM('Monthly all'!#REF!)</f>
        <v>#REF!</v>
      </c>
      <c r="E12" s="66">
        <v>5</v>
      </c>
      <c r="F12" s="72" t="e">
        <f>SUM(D12)</f>
        <v>#REF!</v>
      </c>
      <c r="G12" s="66"/>
      <c r="H12" s="54"/>
      <c r="I12" s="66">
        <v>1</v>
      </c>
      <c r="J12" s="72" t="e">
        <f>SUM('Monthly all'!#REF!)</f>
        <v>#REF!</v>
      </c>
      <c r="K12" s="66"/>
      <c r="L12" s="54"/>
    </row>
    <row r="13" spans="1:12" ht="17.25" customHeight="1">
      <c r="A13" s="75">
        <v>8</v>
      </c>
      <c r="B13" s="70" t="s">
        <v>128</v>
      </c>
      <c r="C13" s="75">
        <v>2</v>
      </c>
      <c r="D13" s="72" t="e">
        <f>SUM('Monthly all'!#REF!)</f>
        <v>#REF!</v>
      </c>
      <c r="E13" s="75"/>
      <c r="F13" s="54"/>
      <c r="G13" s="75">
        <v>2</v>
      </c>
      <c r="H13" s="72" t="e">
        <f>SUM(D13)</f>
        <v>#REF!</v>
      </c>
      <c r="I13" s="75"/>
      <c r="J13" s="54"/>
      <c r="K13" s="75"/>
      <c r="L13" s="54"/>
    </row>
    <row r="14" spans="1:1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</row>
    <row r="16" spans="1:1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</row>
    <row r="18" spans="1:12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1:12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</row>
    <row r="20" spans="1:12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</row>
    <row r="21" spans="1:1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</row>
    <row r="22" spans="1:1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3" spans="1:1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</sheetData>
  <mergeCells count="10">
    <mergeCell ref="G4:H4"/>
    <mergeCell ref="I4:J4"/>
    <mergeCell ref="K4:L4"/>
    <mergeCell ref="A1:L1"/>
    <mergeCell ref="I3:L3"/>
    <mergeCell ref="A4:A5"/>
    <mergeCell ref="B4:B5"/>
    <mergeCell ref="C4:C5"/>
    <mergeCell ref="D4:D5"/>
    <mergeCell ref="E4:F4"/>
  </mergeCells>
  <pageMargins left="0.7" right="0.7" top="0.75" bottom="0.75" header="0.3" footer="0.3"/>
  <pageSetup paperSize="9" scale="95" orientation="landscape" verticalDpi="180" r:id="rId1"/>
  <ignoredErrors>
    <ignoredError sqref="D10 D12:D13 L10" formulaRange="1"/>
    <ignoredError sqref="H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BF18"/>
  <sheetViews>
    <sheetView tabSelected="1" zoomScale="70" zoomScaleNormal="70" workbookViewId="0">
      <selection activeCell="E11" sqref="E11"/>
    </sheetView>
  </sheetViews>
  <sheetFormatPr defaultRowHeight="15"/>
  <cols>
    <col min="1" max="1" width="0.5703125" style="53" customWidth="1"/>
    <col min="2" max="2" width="5" style="53" customWidth="1"/>
    <col min="3" max="3" width="42.140625" style="53" customWidth="1"/>
    <col min="4" max="4" width="19.28515625" style="53" customWidth="1"/>
    <col min="5" max="5" width="20.42578125" style="53" customWidth="1"/>
    <col min="6" max="6" width="11.42578125" style="53" hidden="1" customWidth="1"/>
    <col min="7" max="7" width="17.42578125" style="53" customWidth="1"/>
    <col min="8" max="8" width="21.5703125" style="53" customWidth="1"/>
    <col min="9" max="9" width="13.7109375" style="62" customWidth="1"/>
    <col min="10" max="10" width="14.5703125" style="62" customWidth="1"/>
    <col min="11" max="11" width="14.28515625" style="62" customWidth="1"/>
    <col min="12" max="21" width="5.7109375" style="64" customWidth="1"/>
    <col min="22" max="22" width="7.85546875" style="64" customWidth="1"/>
    <col min="23" max="23" width="16.42578125" style="64" hidden="1" customWidth="1"/>
    <col min="24" max="24" width="2.42578125" style="96" hidden="1" customWidth="1"/>
    <col min="25" max="26" width="4" style="96" hidden="1" customWidth="1"/>
    <col min="27" max="27" width="3" style="96" hidden="1" customWidth="1"/>
    <col min="28" max="28" width="4.140625" style="96" hidden="1" customWidth="1"/>
    <col min="29" max="29" width="3.140625" style="96" hidden="1" customWidth="1"/>
    <col min="30" max="30" width="4.5703125" style="96" hidden="1" customWidth="1"/>
    <col min="31" max="31" width="3" style="96" hidden="1" customWidth="1"/>
    <col min="32" max="32" width="3.5703125" style="96" hidden="1" customWidth="1"/>
    <col min="33" max="38" width="4.7109375" style="96" hidden="1" customWidth="1"/>
    <col min="39" max="39" width="5.85546875" style="96" hidden="1" customWidth="1"/>
    <col min="40" max="44" width="4.7109375" style="96" hidden="1" customWidth="1"/>
    <col min="45" max="45" width="2.28515625" style="96" hidden="1" customWidth="1"/>
    <col min="46" max="46" width="14.5703125" style="96" hidden="1" customWidth="1"/>
    <col min="47" max="54" width="0" style="96" hidden="1" customWidth="1"/>
    <col min="55" max="55" width="14.5703125" style="96" hidden="1" customWidth="1"/>
    <col min="56" max="58" width="0" style="96" hidden="1" customWidth="1"/>
    <col min="59" max="16384" width="9.140625" style="53"/>
  </cols>
  <sheetData>
    <row r="1" spans="2:58" ht="18.75">
      <c r="B1" s="121" t="s">
        <v>154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78"/>
      <c r="W1" s="78"/>
    </row>
    <row r="2" spans="2:58" ht="24.75" customHeight="1">
      <c r="B2" s="121" t="s">
        <v>197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78"/>
      <c r="W2" s="78"/>
    </row>
    <row r="3" spans="2:58" ht="24.75" customHeight="1">
      <c r="B3" s="122" t="s">
        <v>177</v>
      </c>
      <c r="C3" s="122"/>
      <c r="D3" s="123" t="s">
        <v>155</v>
      </c>
      <c r="E3" s="123"/>
      <c r="F3" s="123"/>
      <c r="G3" s="92"/>
      <c r="H3" s="92"/>
      <c r="I3" s="91"/>
      <c r="J3" s="8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58"/>
      <c r="W3" s="58"/>
    </row>
    <row r="4" spans="2:58" ht="21" customHeight="1">
      <c r="B4" s="122"/>
      <c r="C4" s="122"/>
      <c r="D4" s="123" t="s">
        <v>176</v>
      </c>
      <c r="E4" s="123"/>
      <c r="F4" s="123"/>
      <c r="G4" s="86"/>
      <c r="H4" s="86"/>
      <c r="I4" s="87"/>
      <c r="J4" s="87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63"/>
      <c r="W4" s="63"/>
    </row>
    <row r="5" spans="2:58" s="59" customFormat="1" ht="24" customHeight="1">
      <c r="B5" s="114" t="s">
        <v>121</v>
      </c>
      <c r="C5" s="114" t="s">
        <v>49</v>
      </c>
      <c r="D5" s="114" t="s">
        <v>147</v>
      </c>
      <c r="E5" s="114" t="s">
        <v>148</v>
      </c>
      <c r="F5" s="114" t="s">
        <v>149</v>
      </c>
      <c r="G5" s="114" t="s">
        <v>130</v>
      </c>
      <c r="H5" s="114" t="s">
        <v>196</v>
      </c>
      <c r="I5" s="114" t="s">
        <v>120</v>
      </c>
      <c r="J5" s="112" t="s">
        <v>150</v>
      </c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7" t="s">
        <v>16</v>
      </c>
      <c r="W5" s="118" t="s">
        <v>35</v>
      </c>
      <c r="X5" s="116"/>
      <c r="Y5" s="110" t="s">
        <v>179</v>
      </c>
      <c r="Z5" s="110"/>
      <c r="AA5" s="97"/>
      <c r="AB5" s="111" t="s">
        <v>180</v>
      </c>
      <c r="AC5" s="111"/>
      <c r="AD5" s="111"/>
      <c r="AE5" s="98"/>
      <c r="AF5" s="97"/>
      <c r="AG5" s="109" t="s">
        <v>172</v>
      </c>
      <c r="AH5" s="109" t="s">
        <v>186</v>
      </c>
      <c r="AI5" s="109" t="s">
        <v>187</v>
      </c>
      <c r="AJ5" s="109" t="s">
        <v>188</v>
      </c>
      <c r="AK5" s="109" t="s">
        <v>189</v>
      </c>
      <c r="AL5" s="109" t="s">
        <v>190</v>
      </c>
      <c r="AM5" s="109" t="s">
        <v>191</v>
      </c>
      <c r="AN5" s="109" t="s">
        <v>192</v>
      </c>
      <c r="AO5" s="109" t="s">
        <v>193</v>
      </c>
      <c r="AP5" s="109" t="s">
        <v>170</v>
      </c>
      <c r="AQ5" s="109" t="s">
        <v>194</v>
      </c>
      <c r="AR5" s="109" t="s">
        <v>195</v>
      </c>
      <c r="AS5" s="97"/>
      <c r="AT5" s="109" t="s">
        <v>172</v>
      </c>
      <c r="AU5" s="109" t="s">
        <v>186</v>
      </c>
      <c r="AV5" s="109" t="s">
        <v>187</v>
      </c>
      <c r="AW5" s="109" t="s">
        <v>188</v>
      </c>
      <c r="AX5" s="109" t="s">
        <v>189</v>
      </c>
      <c r="AY5" s="109" t="s">
        <v>190</v>
      </c>
      <c r="AZ5" s="109" t="s">
        <v>191</v>
      </c>
      <c r="BA5" s="109" t="s">
        <v>192</v>
      </c>
      <c r="BB5" s="109" t="s">
        <v>193</v>
      </c>
      <c r="BC5" s="109" t="s">
        <v>170</v>
      </c>
      <c r="BD5" s="109" t="s">
        <v>194</v>
      </c>
      <c r="BE5" s="109" t="s">
        <v>195</v>
      </c>
      <c r="BF5" s="97"/>
    </row>
    <row r="6" spans="2:58" s="59" customFormat="1" ht="34.5" customHeight="1">
      <c r="B6" s="114"/>
      <c r="C6" s="114"/>
      <c r="D6" s="114"/>
      <c r="E6" s="114"/>
      <c r="F6" s="114"/>
      <c r="G6" s="114"/>
      <c r="H6" s="114"/>
      <c r="I6" s="114"/>
      <c r="J6" s="113" t="s">
        <v>151</v>
      </c>
      <c r="K6" s="113"/>
      <c r="L6" s="112" t="s">
        <v>14</v>
      </c>
      <c r="M6" s="112"/>
      <c r="N6" s="112"/>
      <c r="O6" s="112"/>
      <c r="P6" s="112"/>
      <c r="Q6" s="112"/>
      <c r="R6" s="112"/>
      <c r="S6" s="112"/>
      <c r="T6" s="112"/>
      <c r="U6" s="112"/>
      <c r="V6" s="117"/>
      <c r="W6" s="119"/>
      <c r="X6" s="116"/>
      <c r="Y6" s="110"/>
      <c r="Z6" s="110"/>
      <c r="AA6" s="97"/>
      <c r="AB6" s="111" t="s">
        <v>181</v>
      </c>
      <c r="AC6" s="111" t="s">
        <v>182</v>
      </c>
      <c r="AD6" s="111" t="s">
        <v>183</v>
      </c>
      <c r="AE6" s="98"/>
      <c r="AF6" s="97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97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97"/>
    </row>
    <row r="7" spans="2:58" s="59" customFormat="1" ht="22.5" customHeight="1">
      <c r="B7" s="114"/>
      <c r="C7" s="114"/>
      <c r="D7" s="114"/>
      <c r="E7" s="114"/>
      <c r="F7" s="114"/>
      <c r="G7" s="114"/>
      <c r="H7" s="114"/>
      <c r="I7" s="114"/>
      <c r="J7" s="114" t="s">
        <v>152</v>
      </c>
      <c r="K7" s="114" t="s">
        <v>153</v>
      </c>
      <c r="L7" s="115" t="s">
        <v>2</v>
      </c>
      <c r="M7" s="115" t="s">
        <v>1</v>
      </c>
      <c r="N7" s="115"/>
      <c r="O7" s="115"/>
      <c r="P7" s="115"/>
      <c r="Q7" s="115" t="s">
        <v>3</v>
      </c>
      <c r="R7" s="115" t="s">
        <v>4</v>
      </c>
      <c r="S7" s="115" t="s">
        <v>5</v>
      </c>
      <c r="T7" s="115" t="s">
        <v>119</v>
      </c>
      <c r="U7" s="115" t="s">
        <v>122</v>
      </c>
      <c r="V7" s="117"/>
      <c r="W7" s="119"/>
      <c r="X7" s="116"/>
      <c r="Y7" s="110"/>
      <c r="Z7" s="110"/>
      <c r="AA7" s="97"/>
      <c r="AB7" s="111"/>
      <c r="AC7" s="111"/>
      <c r="AD7" s="111"/>
      <c r="AE7" s="98"/>
      <c r="AF7" s="97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97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97"/>
    </row>
    <row r="8" spans="2:58" s="59" customFormat="1" ht="32.25" customHeight="1"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5"/>
      <c r="M8" s="89" t="s">
        <v>131</v>
      </c>
      <c r="N8" s="89" t="s">
        <v>132</v>
      </c>
      <c r="O8" s="89" t="s">
        <v>133</v>
      </c>
      <c r="P8" s="89" t="s">
        <v>134</v>
      </c>
      <c r="Q8" s="115"/>
      <c r="R8" s="115"/>
      <c r="S8" s="115"/>
      <c r="T8" s="115"/>
      <c r="U8" s="115"/>
      <c r="V8" s="117"/>
      <c r="W8" s="120"/>
      <c r="X8" s="116"/>
      <c r="Y8" s="99" t="s">
        <v>184</v>
      </c>
      <c r="Z8" s="99" t="s">
        <v>185</v>
      </c>
      <c r="AA8" s="97"/>
      <c r="AB8" s="111"/>
      <c r="AC8" s="111"/>
      <c r="AD8" s="111"/>
      <c r="AE8" s="98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</row>
    <row r="9" spans="2:58" s="59" customFormat="1" ht="52.5" customHeight="1">
      <c r="B9" s="79">
        <v>1</v>
      </c>
      <c r="C9" s="80" t="s">
        <v>160</v>
      </c>
      <c r="D9" s="77" t="s">
        <v>168</v>
      </c>
      <c r="E9" s="74" t="s">
        <v>171</v>
      </c>
      <c r="F9" s="79" t="s">
        <v>173</v>
      </c>
      <c r="G9" s="81">
        <v>1000000</v>
      </c>
      <c r="H9" s="81">
        <f>G9*97/100-5000</f>
        <v>965000</v>
      </c>
      <c r="I9" s="74" t="s">
        <v>178</v>
      </c>
      <c r="J9" s="93">
        <v>962189.82</v>
      </c>
      <c r="K9" s="90">
        <f t="shared" ref="K9:K17" si="0">J9/H9</f>
        <v>0.99708789637305695</v>
      </c>
      <c r="L9" s="83"/>
      <c r="M9" s="76"/>
      <c r="N9" s="76"/>
      <c r="O9" s="76"/>
      <c r="P9" s="76"/>
      <c r="Q9" s="76"/>
      <c r="R9" s="76"/>
      <c r="S9" s="76"/>
      <c r="T9" s="76"/>
      <c r="U9" s="76">
        <v>1</v>
      </c>
      <c r="V9" s="76">
        <v>11</v>
      </c>
      <c r="W9" s="94" t="s">
        <v>175</v>
      </c>
      <c r="X9" s="100"/>
      <c r="Y9" s="101"/>
      <c r="Z9" s="101">
        <v>1</v>
      </c>
      <c r="AA9" s="97"/>
      <c r="AB9" s="101"/>
      <c r="AC9" s="101">
        <v>1</v>
      </c>
      <c r="AD9" s="101"/>
      <c r="AE9" s="101"/>
      <c r="AF9" s="97"/>
      <c r="AG9" s="97">
        <v>1</v>
      </c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102">
        <f>+G9</f>
        <v>1000000</v>
      </c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</row>
    <row r="10" spans="2:58" s="59" customFormat="1" ht="52.5" customHeight="1">
      <c r="B10" s="79">
        <v>2</v>
      </c>
      <c r="C10" s="80" t="s">
        <v>162</v>
      </c>
      <c r="D10" s="77" t="s">
        <v>169</v>
      </c>
      <c r="E10" s="74" t="s">
        <v>171</v>
      </c>
      <c r="F10" s="79" t="s">
        <v>173</v>
      </c>
      <c r="G10" s="81">
        <v>1000000</v>
      </c>
      <c r="H10" s="81">
        <f>G10*0.97-5000</f>
        <v>965000</v>
      </c>
      <c r="I10" s="74" t="s">
        <v>178</v>
      </c>
      <c r="J10" s="93">
        <v>951948.25</v>
      </c>
      <c r="K10" s="90">
        <f t="shared" si="0"/>
        <v>0.98647487046632121</v>
      </c>
      <c r="L10" s="83"/>
      <c r="M10" s="76"/>
      <c r="N10" s="76"/>
      <c r="O10" s="76"/>
      <c r="P10" s="76"/>
      <c r="Q10" s="76"/>
      <c r="R10" s="76"/>
      <c r="S10" s="76"/>
      <c r="T10" s="76"/>
      <c r="U10" s="76">
        <v>1</v>
      </c>
      <c r="V10" s="76">
        <v>40</v>
      </c>
      <c r="W10" s="94" t="s">
        <v>175</v>
      </c>
      <c r="X10" s="100"/>
      <c r="Y10" s="101"/>
      <c r="Z10" s="101">
        <v>1</v>
      </c>
      <c r="AA10" s="97"/>
      <c r="AB10" s="101">
        <v>1</v>
      </c>
      <c r="AC10" s="101"/>
      <c r="AD10" s="101"/>
      <c r="AE10" s="101"/>
      <c r="AF10" s="97"/>
      <c r="AG10" s="97">
        <v>1</v>
      </c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102">
        <f>+G10</f>
        <v>1000000</v>
      </c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</row>
    <row r="11" spans="2:58" s="59" customFormat="1" ht="52.5" customHeight="1">
      <c r="B11" s="79">
        <v>3</v>
      </c>
      <c r="C11" s="80" t="s">
        <v>156</v>
      </c>
      <c r="D11" s="77" t="s">
        <v>164</v>
      </c>
      <c r="E11" s="74" t="s">
        <v>171</v>
      </c>
      <c r="F11" s="79"/>
      <c r="G11" s="81">
        <v>500000</v>
      </c>
      <c r="H11" s="81">
        <f>G11*0.97</f>
        <v>485000</v>
      </c>
      <c r="I11" s="74" t="s">
        <v>174</v>
      </c>
      <c r="J11" s="93">
        <v>485000</v>
      </c>
      <c r="K11" s="90">
        <f t="shared" si="0"/>
        <v>1</v>
      </c>
      <c r="L11" s="83"/>
      <c r="M11" s="76"/>
      <c r="N11" s="76"/>
      <c r="O11" s="76"/>
      <c r="P11" s="76"/>
      <c r="Q11" s="76"/>
      <c r="R11" s="76"/>
      <c r="S11" s="76"/>
      <c r="T11" s="76"/>
      <c r="U11" s="76">
        <v>1</v>
      </c>
      <c r="V11" s="76">
        <v>85</v>
      </c>
      <c r="W11" s="94" t="s">
        <v>175</v>
      </c>
      <c r="X11" s="100"/>
      <c r="Y11" s="101">
        <v>1</v>
      </c>
      <c r="Z11" s="101"/>
      <c r="AA11" s="97"/>
      <c r="AB11" s="101"/>
      <c r="AC11" s="101">
        <v>1</v>
      </c>
      <c r="AD11" s="101"/>
      <c r="AE11" s="101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>
        <v>1</v>
      </c>
      <c r="AQ11" s="97"/>
      <c r="AR11" s="97"/>
      <c r="AS11" s="97"/>
      <c r="AT11" s="102"/>
      <c r="AU11" s="97"/>
      <c r="AV11" s="97"/>
      <c r="AW11" s="97"/>
      <c r="AX11" s="97"/>
      <c r="AY11" s="97"/>
      <c r="AZ11" s="97"/>
      <c r="BA11" s="97"/>
      <c r="BB11" s="97"/>
      <c r="BC11" s="102">
        <f>+G11</f>
        <v>500000</v>
      </c>
      <c r="BD11" s="97"/>
      <c r="BE11" s="97"/>
      <c r="BF11" s="97"/>
    </row>
    <row r="12" spans="2:58" s="59" customFormat="1" ht="52.5" customHeight="1">
      <c r="B12" s="79">
        <v>4</v>
      </c>
      <c r="C12" s="80" t="s">
        <v>161</v>
      </c>
      <c r="D12" s="124" t="s">
        <v>166</v>
      </c>
      <c r="E12" s="74" t="s">
        <v>171</v>
      </c>
      <c r="F12" s="79" t="s">
        <v>173</v>
      </c>
      <c r="G12" s="81">
        <v>1000000</v>
      </c>
      <c r="H12" s="81">
        <f>G12*0.97</f>
        <v>970000</v>
      </c>
      <c r="I12" s="74" t="s">
        <v>178</v>
      </c>
      <c r="J12" s="93">
        <v>957363.39</v>
      </c>
      <c r="K12" s="90">
        <f t="shared" si="0"/>
        <v>0.98697256701030933</v>
      </c>
      <c r="L12" s="83"/>
      <c r="M12" s="76"/>
      <c r="N12" s="76"/>
      <c r="O12" s="76"/>
      <c r="P12" s="76"/>
      <c r="Q12" s="76"/>
      <c r="R12" s="76"/>
      <c r="S12" s="76"/>
      <c r="T12" s="76"/>
      <c r="U12" s="76">
        <v>1</v>
      </c>
      <c r="V12" s="76">
        <v>110</v>
      </c>
      <c r="W12" s="94" t="s">
        <v>175</v>
      </c>
      <c r="X12" s="100"/>
      <c r="Y12" s="101"/>
      <c r="Z12" s="101">
        <v>1</v>
      </c>
      <c r="AA12" s="97"/>
      <c r="AB12" s="101">
        <v>1</v>
      </c>
      <c r="AC12" s="101"/>
      <c r="AD12" s="101"/>
      <c r="AE12" s="101"/>
      <c r="AF12" s="97"/>
      <c r="AG12" s="97">
        <v>1</v>
      </c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102">
        <f>+G12</f>
        <v>1000000</v>
      </c>
      <c r="AU12" s="97"/>
      <c r="AV12" s="97"/>
      <c r="AW12" s="97"/>
      <c r="AX12" s="97"/>
      <c r="AY12" s="97"/>
      <c r="AZ12" s="97"/>
      <c r="BA12" s="97"/>
      <c r="BB12" s="97"/>
      <c r="BC12" s="102"/>
      <c r="BD12" s="97"/>
      <c r="BE12" s="97"/>
      <c r="BF12" s="97"/>
    </row>
    <row r="13" spans="2:58" s="59" customFormat="1" ht="52.5" customHeight="1">
      <c r="B13" s="79">
        <v>5</v>
      </c>
      <c r="C13" s="80" t="s">
        <v>158</v>
      </c>
      <c r="D13" s="124"/>
      <c r="E13" s="74" t="s">
        <v>171</v>
      </c>
      <c r="F13" s="79"/>
      <c r="G13" s="81">
        <v>500000</v>
      </c>
      <c r="H13" s="81">
        <f>G13*0.97</f>
        <v>485000</v>
      </c>
      <c r="I13" s="74" t="s">
        <v>174</v>
      </c>
      <c r="J13" s="93">
        <v>485000</v>
      </c>
      <c r="K13" s="90">
        <f t="shared" si="0"/>
        <v>1</v>
      </c>
      <c r="L13" s="83"/>
      <c r="M13" s="76"/>
      <c r="N13" s="76"/>
      <c r="O13" s="76"/>
      <c r="P13" s="76"/>
      <c r="Q13" s="76"/>
      <c r="R13" s="76"/>
      <c r="S13" s="76"/>
      <c r="T13" s="76"/>
      <c r="U13" s="76">
        <v>1</v>
      </c>
      <c r="V13" s="76">
        <v>40</v>
      </c>
      <c r="W13" s="94" t="s">
        <v>175</v>
      </c>
      <c r="X13" s="100"/>
      <c r="Y13" s="101">
        <v>1</v>
      </c>
      <c r="Z13" s="101"/>
      <c r="AA13" s="97"/>
      <c r="AB13" s="101">
        <v>1</v>
      </c>
      <c r="AC13" s="101"/>
      <c r="AD13" s="101"/>
      <c r="AE13" s="101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>
        <v>1</v>
      </c>
      <c r="AQ13" s="97"/>
      <c r="AR13" s="97"/>
      <c r="AS13" s="97"/>
      <c r="AT13" s="102"/>
      <c r="AU13" s="97"/>
      <c r="AV13" s="97"/>
      <c r="AW13" s="97"/>
      <c r="AX13" s="97"/>
      <c r="AY13" s="97"/>
      <c r="AZ13" s="97"/>
      <c r="BA13" s="97"/>
      <c r="BB13" s="97"/>
      <c r="BC13" s="102">
        <f>+G13</f>
        <v>500000</v>
      </c>
      <c r="BD13" s="97"/>
      <c r="BE13" s="97"/>
      <c r="BF13" s="97"/>
    </row>
    <row r="14" spans="2:58" s="59" customFormat="1" ht="52.5" customHeight="1">
      <c r="B14" s="79">
        <v>6</v>
      </c>
      <c r="C14" s="80" t="s">
        <v>159</v>
      </c>
      <c r="D14" s="124" t="s">
        <v>167</v>
      </c>
      <c r="E14" s="74" t="s">
        <v>171</v>
      </c>
      <c r="F14" s="79" t="s">
        <v>173</v>
      </c>
      <c r="G14" s="81">
        <v>1000000</v>
      </c>
      <c r="H14" s="81">
        <f>G14*0.97-5000</f>
        <v>965000</v>
      </c>
      <c r="I14" s="74" t="s">
        <v>178</v>
      </c>
      <c r="J14" s="93">
        <v>957049.61</v>
      </c>
      <c r="K14" s="90">
        <f t="shared" si="0"/>
        <v>0.99176125388601033</v>
      </c>
      <c r="L14" s="83"/>
      <c r="M14" s="76"/>
      <c r="N14" s="76"/>
      <c r="O14" s="76"/>
      <c r="P14" s="76"/>
      <c r="Q14" s="76"/>
      <c r="R14" s="76"/>
      <c r="S14" s="76"/>
      <c r="T14" s="76"/>
      <c r="U14" s="76">
        <v>1</v>
      </c>
      <c r="V14" s="76">
        <v>40</v>
      </c>
      <c r="W14" s="94" t="s">
        <v>175</v>
      </c>
      <c r="X14" s="100"/>
      <c r="Y14" s="101"/>
      <c r="Z14" s="101">
        <v>1</v>
      </c>
      <c r="AA14" s="97"/>
      <c r="AB14" s="101">
        <v>1</v>
      </c>
      <c r="AC14" s="101"/>
      <c r="AD14" s="101"/>
      <c r="AE14" s="101"/>
      <c r="AF14" s="97"/>
      <c r="AG14" s="97">
        <v>1</v>
      </c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102">
        <f>+G14</f>
        <v>1000000</v>
      </c>
      <c r="AU14" s="97"/>
      <c r="AV14" s="97"/>
      <c r="AW14" s="97"/>
      <c r="AX14" s="97"/>
      <c r="AY14" s="97"/>
      <c r="AZ14" s="97"/>
      <c r="BA14" s="97"/>
      <c r="BB14" s="97"/>
      <c r="BC14" s="102"/>
      <c r="BD14" s="97"/>
      <c r="BE14" s="97"/>
      <c r="BF14" s="97"/>
    </row>
    <row r="15" spans="2:58" s="59" customFormat="1" ht="63" customHeight="1">
      <c r="B15" s="79">
        <v>7</v>
      </c>
      <c r="C15" s="80" t="s">
        <v>163</v>
      </c>
      <c r="D15" s="124"/>
      <c r="E15" s="74" t="s">
        <v>171</v>
      </c>
      <c r="F15" s="79" t="s">
        <v>173</v>
      </c>
      <c r="G15" s="81">
        <v>1000000</v>
      </c>
      <c r="H15" s="81">
        <f>G15*0.97-5000</f>
        <v>965000</v>
      </c>
      <c r="I15" s="74" t="s">
        <v>178</v>
      </c>
      <c r="J15" s="93">
        <v>958032.52</v>
      </c>
      <c r="K15" s="90">
        <f t="shared" si="0"/>
        <v>0.99277981347150257</v>
      </c>
      <c r="L15" s="83"/>
      <c r="M15" s="76"/>
      <c r="N15" s="76"/>
      <c r="O15" s="76"/>
      <c r="P15" s="76"/>
      <c r="Q15" s="76"/>
      <c r="R15" s="76"/>
      <c r="S15" s="76"/>
      <c r="T15" s="76"/>
      <c r="U15" s="76">
        <v>1</v>
      </c>
      <c r="V15" s="76">
        <v>20</v>
      </c>
      <c r="W15" s="94" t="s">
        <v>175</v>
      </c>
      <c r="X15" s="100"/>
      <c r="Y15" s="101"/>
      <c r="Z15" s="101">
        <v>1</v>
      </c>
      <c r="AA15" s="97"/>
      <c r="AB15" s="101">
        <v>1</v>
      </c>
      <c r="AC15" s="101"/>
      <c r="AD15" s="101"/>
      <c r="AE15" s="101"/>
      <c r="AF15" s="97"/>
      <c r="AG15" s="97">
        <v>1</v>
      </c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102">
        <f>+G15</f>
        <v>1000000</v>
      </c>
      <c r="AU15" s="97"/>
      <c r="AV15" s="97"/>
      <c r="AW15" s="97"/>
      <c r="AX15" s="97"/>
      <c r="AY15" s="97"/>
      <c r="AZ15" s="97"/>
      <c r="BA15" s="97"/>
      <c r="BB15" s="97"/>
      <c r="BC15" s="102"/>
      <c r="BD15" s="97"/>
      <c r="BE15" s="97"/>
      <c r="BF15" s="97"/>
    </row>
    <row r="16" spans="2:58" s="59" customFormat="1" ht="52.5" customHeight="1">
      <c r="B16" s="79">
        <v>8</v>
      </c>
      <c r="C16" s="80" t="s">
        <v>157</v>
      </c>
      <c r="D16" s="77" t="s">
        <v>165</v>
      </c>
      <c r="E16" s="74" t="s">
        <v>171</v>
      </c>
      <c r="F16" s="79"/>
      <c r="G16" s="81">
        <v>500000</v>
      </c>
      <c r="H16" s="81">
        <f>G16*0.97</f>
        <v>485000</v>
      </c>
      <c r="I16" s="74" t="s">
        <v>174</v>
      </c>
      <c r="J16" s="93">
        <v>479000</v>
      </c>
      <c r="K16" s="90">
        <f t="shared" si="0"/>
        <v>0.98762886597938149</v>
      </c>
      <c r="L16" s="83"/>
      <c r="M16" s="76"/>
      <c r="N16" s="76"/>
      <c r="O16" s="76"/>
      <c r="P16" s="76"/>
      <c r="Q16" s="76"/>
      <c r="R16" s="76"/>
      <c r="S16" s="76"/>
      <c r="T16" s="76"/>
      <c r="U16" s="76">
        <v>1</v>
      </c>
      <c r="V16" s="76">
        <v>365</v>
      </c>
      <c r="W16" s="94" t="s">
        <v>175</v>
      </c>
      <c r="X16" s="100"/>
      <c r="Y16" s="101">
        <v>1</v>
      </c>
      <c r="Z16" s="101"/>
      <c r="AA16" s="97"/>
      <c r="AB16" s="101">
        <v>1</v>
      </c>
      <c r="AC16" s="101"/>
      <c r="AD16" s="101"/>
      <c r="AE16" s="101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>
        <v>1</v>
      </c>
      <c r="AQ16" s="97"/>
      <c r="AR16" s="97"/>
      <c r="AS16" s="97"/>
      <c r="AT16" s="102"/>
      <c r="AU16" s="97"/>
      <c r="AV16" s="97"/>
      <c r="AW16" s="97"/>
      <c r="AX16" s="97"/>
      <c r="AY16" s="97"/>
      <c r="AZ16" s="97"/>
      <c r="BA16" s="97"/>
      <c r="BB16" s="97"/>
      <c r="BC16" s="102">
        <f>+G16</f>
        <v>500000</v>
      </c>
      <c r="BD16" s="97"/>
      <c r="BE16" s="97"/>
      <c r="BF16" s="97"/>
    </row>
    <row r="17" spans="2:58" s="59" customFormat="1" ht="42.75" customHeight="1">
      <c r="B17" s="79"/>
      <c r="C17" s="114" t="s">
        <v>37</v>
      </c>
      <c r="D17" s="114"/>
      <c r="E17" s="114"/>
      <c r="F17" s="79"/>
      <c r="G17" s="82">
        <f>SUM(G9:G16)</f>
        <v>6500000</v>
      </c>
      <c r="H17" s="82">
        <f>SUM(H9:H16)</f>
        <v>6285000</v>
      </c>
      <c r="I17" s="82"/>
      <c r="J17" s="93">
        <f>SUM(J9:J16)</f>
        <v>6235583.5899999999</v>
      </c>
      <c r="K17" s="90">
        <f t="shared" si="0"/>
        <v>0.99213740493237867</v>
      </c>
      <c r="L17" s="73">
        <f>SUM(L9:L16)</f>
        <v>0</v>
      </c>
      <c r="M17" s="73">
        <f t="shared" ref="M17:V17" si="1">SUM(M9:M16)</f>
        <v>0</v>
      </c>
      <c r="N17" s="73">
        <f t="shared" si="1"/>
        <v>0</v>
      </c>
      <c r="O17" s="73">
        <f t="shared" si="1"/>
        <v>0</v>
      </c>
      <c r="P17" s="73">
        <f t="shared" si="1"/>
        <v>0</v>
      </c>
      <c r="Q17" s="73">
        <f t="shared" si="1"/>
        <v>0</v>
      </c>
      <c r="R17" s="73">
        <f t="shared" si="1"/>
        <v>0</v>
      </c>
      <c r="S17" s="73">
        <f t="shared" si="1"/>
        <v>0</v>
      </c>
      <c r="T17" s="73">
        <f t="shared" si="1"/>
        <v>0</v>
      </c>
      <c r="U17" s="73">
        <f t="shared" si="1"/>
        <v>8</v>
      </c>
      <c r="V17" s="73">
        <f t="shared" si="1"/>
        <v>711</v>
      </c>
      <c r="W17" s="95"/>
      <c r="X17" s="100"/>
      <c r="Y17" s="101">
        <f>SUM(Y9:Y16)</f>
        <v>3</v>
      </c>
      <c r="Z17" s="101">
        <f>SUM(Z9:Z16)</f>
        <v>5</v>
      </c>
      <c r="AA17" s="97"/>
      <c r="AB17" s="101">
        <f>SUM(AB9:AB16)</f>
        <v>6</v>
      </c>
      <c r="AC17" s="101">
        <f>SUM(AC9:AC16)</f>
        <v>2</v>
      </c>
      <c r="AD17" s="101">
        <f>SUM(AD9:AD16)</f>
        <v>0</v>
      </c>
      <c r="AE17" s="101"/>
      <c r="AF17" s="97"/>
      <c r="AG17" s="101">
        <f>SUM(AG9:AG16)</f>
        <v>5</v>
      </c>
      <c r="AH17" s="101">
        <f t="shared" ref="AH17:AR17" si="2">SUM(AH9:AH16)</f>
        <v>0</v>
      </c>
      <c r="AI17" s="101">
        <f t="shared" si="2"/>
        <v>0</v>
      </c>
      <c r="AJ17" s="101">
        <f t="shared" si="2"/>
        <v>0</v>
      </c>
      <c r="AK17" s="101">
        <f t="shared" si="2"/>
        <v>0</v>
      </c>
      <c r="AL17" s="101">
        <f t="shared" si="2"/>
        <v>0</v>
      </c>
      <c r="AM17" s="101">
        <f t="shared" si="2"/>
        <v>0</v>
      </c>
      <c r="AN17" s="101">
        <f t="shared" si="2"/>
        <v>0</v>
      </c>
      <c r="AO17" s="101">
        <f t="shared" si="2"/>
        <v>0</v>
      </c>
      <c r="AP17" s="101">
        <f t="shared" si="2"/>
        <v>3</v>
      </c>
      <c r="AQ17" s="101">
        <f t="shared" si="2"/>
        <v>0</v>
      </c>
      <c r="AR17" s="101">
        <f t="shared" si="2"/>
        <v>0</v>
      </c>
      <c r="AS17" s="97"/>
      <c r="AT17" s="103">
        <f>SUM(AT9:AT16)</f>
        <v>5000000</v>
      </c>
      <c r="AU17" s="103">
        <f t="shared" ref="AU17:BC17" si="3">SUM(AU9:AU16)</f>
        <v>0</v>
      </c>
      <c r="AV17" s="103">
        <f t="shared" si="3"/>
        <v>0</v>
      </c>
      <c r="AW17" s="103">
        <f t="shared" si="3"/>
        <v>0</v>
      </c>
      <c r="AX17" s="103">
        <f t="shared" si="3"/>
        <v>0</v>
      </c>
      <c r="AY17" s="103">
        <f t="shared" si="3"/>
        <v>0</v>
      </c>
      <c r="AZ17" s="103">
        <f t="shared" si="3"/>
        <v>0</v>
      </c>
      <c r="BA17" s="103">
        <f t="shared" si="3"/>
        <v>0</v>
      </c>
      <c r="BB17" s="103">
        <f t="shared" si="3"/>
        <v>0</v>
      </c>
      <c r="BC17" s="103">
        <f t="shared" si="3"/>
        <v>1500000</v>
      </c>
      <c r="BD17" s="103">
        <f>SUM(BD9:BD16)</f>
        <v>0</v>
      </c>
      <c r="BE17" s="103">
        <f>SUM(BE9:BE16)</f>
        <v>0</v>
      </c>
      <c r="BF17" s="97"/>
    </row>
    <row r="18" spans="2:58" ht="15" customHeight="1">
      <c r="B18" s="60"/>
      <c r="C18" s="60"/>
      <c r="D18" s="60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</sheetData>
  <mergeCells count="60">
    <mergeCell ref="G5:G8"/>
    <mergeCell ref="I5:I8"/>
    <mergeCell ref="B5:B8"/>
    <mergeCell ref="C5:C8"/>
    <mergeCell ref="D5:D8"/>
    <mergeCell ref="F5:F8"/>
    <mergeCell ref="E5:E8"/>
    <mergeCell ref="B1:U1"/>
    <mergeCell ref="B2:U2"/>
    <mergeCell ref="B3:C4"/>
    <mergeCell ref="D3:F3"/>
    <mergeCell ref="D4:F4"/>
    <mergeCell ref="C17:E17"/>
    <mergeCell ref="D14:D15"/>
    <mergeCell ref="H5:H8"/>
    <mergeCell ref="Q7:Q8"/>
    <mergeCell ref="D12:D13"/>
    <mergeCell ref="X5:X8"/>
    <mergeCell ref="R7:R8"/>
    <mergeCell ref="S7:S8"/>
    <mergeCell ref="T7:T8"/>
    <mergeCell ref="U7:U8"/>
    <mergeCell ref="V5:V8"/>
    <mergeCell ref="W5:W8"/>
    <mergeCell ref="J5:U5"/>
    <mergeCell ref="J6:K6"/>
    <mergeCell ref="J7:J8"/>
    <mergeCell ref="K7:K8"/>
    <mergeCell ref="L6:U6"/>
    <mergeCell ref="L7:L8"/>
    <mergeCell ref="M7:P7"/>
    <mergeCell ref="AG5:AG7"/>
    <mergeCell ref="AH5:AH7"/>
    <mergeCell ref="AI5:AI7"/>
    <mergeCell ref="AJ5:AJ7"/>
    <mergeCell ref="Y5:Z7"/>
    <mergeCell ref="AB5:AD5"/>
    <mergeCell ref="AB6:AB8"/>
    <mergeCell ref="AC6:AC8"/>
    <mergeCell ref="AD6:AD8"/>
    <mergeCell ref="AK5:AK7"/>
    <mergeCell ref="AL5:AL7"/>
    <mergeCell ref="AM5:AM7"/>
    <mergeCell ref="AN5:AN7"/>
    <mergeCell ref="AO5:AO7"/>
    <mergeCell ref="AP5:AP7"/>
    <mergeCell ref="AQ5:AQ7"/>
    <mergeCell ref="AR5:AR7"/>
    <mergeCell ref="AT5:AT7"/>
    <mergeCell ref="AU5:AU7"/>
    <mergeCell ref="AV5:AV7"/>
    <mergeCell ref="AW5:AW7"/>
    <mergeCell ref="BD5:BD7"/>
    <mergeCell ref="BE5:BE7"/>
    <mergeCell ref="AX5:AX7"/>
    <mergeCell ref="AY5:AY7"/>
    <mergeCell ref="AZ5:AZ7"/>
    <mergeCell ref="BA5:BA7"/>
    <mergeCell ref="BB5:BB7"/>
    <mergeCell ref="BC5:BC7"/>
  </mergeCells>
  <pageMargins left="0.2" right="0.15" top="0.15" bottom="0.15" header="0.3" footer="0.3"/>
  <pageSetup paperSize="9" scale="75" fitToHeight="0" orientation="landscape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5"/>
  <sheetViews>
    <sheetView topLeftCell="A4" workbookViewId="0">
      <pane xSplit="1" ySplit="6" topLeftCell="B11" activePane="bottomRight" state="frozen"/>
      <selection activeCell="A4" sqref="A4"/>
      <selection pane="topRight" activeCell="B4" sqref="B4"/>
      <selection pane="bottomLeft" activeCell="A10" sqref="A10"/>
      <selection pane="bottomRight" activeCell="B14" sqref="B14"/>
    </sheetView>
  </sheetViews>
  <sheetFormatPr defaultRowHeight="15"/>
  <cols>
    <col min="1" max="1" width="4" style="1" customWidth="1"/>
    <col min="2" max="2" width="29" style="1" customWidth="1"/>
    <col min="3" max="3" width="6.5703125" style="3" customWidth="1"/>
    <col min="4" max="4" width="15.28515625" style="1" customWidth="1"/>
    <col min="5" max="5" width="14" style="1" customWidth="1"/>
    <col min="6" max="6" width="16" style="1" customWidth="1"/>
    <col min="7" max="7" width="14.7109375" style="1" customWidth="1"/>
    <col min="8" max="8" width="3" style="1" customWidth="1"/>
    <col min="9" max="9" width="3.140625" style="1" customWidth="1"/>
    <col min="10" max="11" width="3.5703125" style="1" customWidth="1"/>
    <col min="12" max="12" width="3.140625" style="1" customWidth="1"/>
    <col min="13" max="13" width="3" style="1" customWidth="1"/>
    <col min="14" max="14" width="5.85546875" style="3" customWidth="1"/>
    <col min="15" max="15" width="9.140625" style="1" customWidth="1"/>
    <col min="16" max="16" width="15" style="1" customWidth="1"/>
    <col min="17" max="17" width="9.140625" style="3" customWidth="1"/>
    <col min="18" max="16384" width="9.140625" style="1"/>
  </cols>
  <sheetData>
    <row r="1" spans="1:17">
      <c r="P1" s="5"/>
      <c r="Q1" s="7" t="s">
        <v>39</v>
      </c>
    </row>
    <row r="3" spans="1:17">
      <c r="A3" s="125" t="s">
        <v>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>
      <c r="A4" s="2"/>
    </row>
    <row r="5" spans="1:17">
      <c r="A5" s="2" t="s">
        <v>40</v>
      </c>
    </row>
    <row r="6" spans="1:17">
      <c r="A6" s="1" t="s">
        <v>41</v>
      </c>
    </row>
    <row r="7" spans="1:17" ht="15.75" thickBot="1"/>
    <row r="8" spans="1:17" s="2" customFormat="1" ht="28.5" customHeight="1">
      <c r="A8" s="130" t="s">
        <v>9</v>
      </c>
      <c r="B8" s="132" t="s">
        <v>42</v>
      </c>
      <c r="C8" s="126" t="s">
        <v>43</v>
      </c>
      <c r="D8" s="132" t="s">
        <v>48</v>
      </c>
      <c r="E8" s="132" t="s">
        <v>44</v>
      </c>
      <c r="F8" s="132" t="s">
        <v>12</v>
      </c>
      <c r="G8" s="132" t="s">
        <v>45</v>
      </c>
      <c r="H8" s="134" t="s">
        <v>14</v>
      </c>
      <c r="I8" s="134"/>
      <c r="J8" s="134"/>
      <c r="K8" s="134"/>
      <c r="L8" s="134"/>
      <c r="M8" s="134"/>
      <c r="N8" s="134"/>
      <c r="O8" s="128" t="s">
        <v>46</v>
      </c>
      <c r="P8" s="132" t="s">
        <v>47</v>
      </c>
      <c r="Q8" s="135" t="s">
        <v>16</v>
      </c>
    </row>
    <row r="9" spans="1:17" s="2" customFormat="1" ht="69" customHeight="1" thickBot="1">
      <c r="A9" s="131"/>
      <c r="B9" s="133"/>
      <c r="C9" s="127"/>
      <c r="D9" s="133"/>
      <c r="E9" s="133"/>
      <c r="F9" s="133"/>
      <c r="G9" s="133"/>
      <c r="H9" s="4" t="s">
        <v>17</v>
      </c>
      <c r="I9" s="4" t="s">
        <v>18</v>
      </c>
      <c r="J9" s="4" t="s">
        <v>19</v>
      </c>
      <c r="K9" s="4" t="s">
        <v>20</v>
      </c>
      <c r="L9" s="4" t="s">
        <v>21</v>
      </c>
      <c r="M9" s="4" t="s">
        <v>22</v>
      </c>
      <c r="N9" s="4" t="s">
        <v>23</v>
      </c>
      <c r="O9" s="129"/>
      <c r="P9" s="133"/>
      <c r="Q9" s="136"/>
    </row>
    <row r="10" spans="1:17" ht="96" customHeight="1">
      <c r="A10" s="9">
        <v>1</v>
      </c>
      <c r="B10" s="10" t="s">
        <v>88</v>
      </c>
      <c r="C10" s="11">
        <v>81</v>
      </c>
      <c r="D10" s="12" t="s">
        <v>59</v>
      </c>
      <c r="E10" s="31" t="s">
        <v>33</v>
      </c>
      <c r="F10" s="41">
        <v>24250</v>
      </c>
      <c r="G10" s="42">
        <v>25000</v>
      </c>
      <c r="H10" s="13"/>
      <c r="I10" s="13"/>
      <c r="J10" s="13"/>
      <c r="K10" s="13"/>
      <c r="L10" s="13"/>
      <c r="M10" s="13"/>
      <c r="N10" s="49" t="s">
        <v>0</v>
      </c>
      <c r="O10" s="35" t="s">
        <v>82</v>
      </c>
      <c r="P10" s="47">
        <v>24138</v>
      </c>
      <c r="Q10" s="34" t="s">
        <v>72</v>
      </c>
    </row>
    <row r="11" spans="1:17" ht="30">
      <c r="A11" s="15">
        <v>2</v>
      </c>
      <c r="B11" s="16" t="s">
        <v>89</v>
      </c>
      <c r="C11" s="17" t="s">
        <v>60</v>
      </c>
      <c r="D11" s="18" t="s">
        <v>78</v>
      </c>
      <c r="E11" s="31" t="s">
        <v>28</v>
      </c>
      <c r="F11" s="43">
        <v>97000</v>
      </c>
      <c r="G11" s="44">
        <v>100000</v>
      </c>
      <c r="H11" s="19"/>
      <c r="I11" s="19"/>
      <c r="J11" s="19"/>
      <c r="K11" s="19"/>
      <c r="L11" s="19"/>
      <c r="M11" s="19"/>
      <c r="N11" s="50" t="s">
        <v>0</v>
      </c>
      <c r="O11" s="35" t="s">
        <v>80</v>
      </c>
      <c r="P11" s="43">
        <v>97000</v>
      </c>
      <c r="Q11" s="34" t="s">
        <v>71</v>
      </c>
    </row>
    <row r="12" spans="1:17" ht="68.25" customHeight="1">
      <c r="A12" s="15">
        <v>3</v>
      </c>
      <c r="B12" s="16" t="s">
        <v>90</v>
      </c>
      <c r="C12" s="19">
        <v>38</v>
      </c>
      <c r="D12" s="18" t="s">
        <v>114</v>
      </c>
      <c r="E12" s="31" t="s">
        <v>33</v>
      </c>
      <c r="F12" s="45">
        <v>48500</v>
      </c>
      <c r="G12" s="44">
        <v>50000</v>
      </c>
      <c r="H12" s="19"/>
      <c r="I12" s="19"/>
      <c r="J12" s="19"/>
      <c r="K12" s="19"/>
      <c r="L12" s="19"/>
      <c r="M12" s="19"/>
      <c r="N12" s="50" t="s">
        <v>0</v>
      </c>
      <c r="O12" s="35" t="s">
        <v>83</v>
      </c>
      <c r="P12" s="43">
        <v>47995</v>
      </c>
      <c r="Q12" s="34">
        <v>4000</v>
      </c>
    </row>
    <row r="13" spans="1:17" ht="45">
      <c r="A13" s="15">
        <v>4</v>
      </c>
      <c r="B13" s="21" t="s">
        <v>91</v>
      </c>
      <c r="C13" s="22">
        <v>2.3E-2</v>
      </c>
      <c r="D13" s="18" t="s">
        <v>105</v>
      </c>
      <c r="E13" s="31" t="s">
        <v>58</v>
      </c>
      <c r="F13" s="45">
        <v>97000</v>
      </c>
      <c r="G13" s="44">
        <v>100000</v>
      </c>
      <c r="H13" s="19"/>
      <c r="I13" s="19"/>
      <c r="J13" s="19"/>
      <c r="K13" s="19"/>
      <c r="L13" s="19"/>
      <c r="M13" s="19"/>
      <c r="N13" s="50" t="s">
        <v>0</v>
      </c>
      <c r="O13" s="35" t="s">
        <v>77</v>
      </c>
      <c r="P13" s="43">
        <v>96526.28</v>
      </c>
      <c r="Q13" s="34">
        <v>1900</v>
      </c>
    </row>
    <row r="14" spans="1:17" ht="48.75" customHeight="1">
      <c r="A14" s="15">
        <v>5</v>
      </c>
      <c r="B14" s="21" t="s">
        <v>92</v>
      </c>
      <c r="C14" s="19">
        <v>1</v>
      </c>
      <c r="D14" s="18" t="s">
        <v>111</v>
      </c>
      <c r="E14" s="31" t="s">
        <v>34</v>
      </c>
      <c r="F14" s="45">
        <v>97000</v>
      </c>
      <c r="G14" s="44">
        <v>100000</v>
      </c>
      <c r="H14" s="19"/>
      <c r="I14" s="19"/>
      <c r="J14" s="19"/>
      <c r="K14" s="19"/>
      <c r="L14" s="19"/>
      <c r="M14" s="19"/>
      <c r="N14" s="50" t="s">
        <v>0</v>
      </c>
      <c r="O14" s="35" t="s">
        <v>85</v>
      </c>
      <c r="P14" s="43">
        <v>97000</v>
      </c>
      <c r="Q14" s="34">
        <v>60</v>
      </c>
    </row>
    <row r="15" spans="1:17" ht="47.25" customHeight="1">
      <c r="A15" s="15">
        <v>6</v>
      </c>
      <c r="B15" s="21" t="s">
        <v>93</v>
      </c>
      <c r="C15" s="19">
        <v>1</v>
      </c>
      <c r="D15" s="18" t="s">
        <v>106</v>
      </c>
      <c r="E15" s="31" t="s">
        <v>27</v>
      </c>
      <c r="F15" s="45">
        <v>19400</v>
      </c>
      <c r="G15" s="44">
        <v>20000</v>
      </c>
      <c r="H15" s="19"/>
      <c r="I15" s="19"/>
      <c r="J15" s="19"/>
      <c r="K15" s="19"/>
      <c r="L15" s="19"/>
      <c r="M15" s="19"/>
      <c r="N15" s="50" t="s">
        <v>0</v>
      </c>
      <c r="O15" s="35" t="s">
        <v>75</v>
      </c>
      <c r="P15" s="43">
        <v>17494.21</v>
      </c>
      <c r="Q15" s="34">
        <v>80</v>
      </c>
    </row>
    <row r="16" spans="1:17" ht="45">
      <c r="A16" s="15">
        <v>7</v>
      </c>
      <c r="B16" s="21" t="s">
        <v>94</v>
      </c>
      <c r="C16" s="19">
        <v>1</v>
      </c>
      <c r="D16" s="18" t="s">
        <v>107</v>
      </c>
      <c r="E16" s="31" t="s">
        <v>33</v>
      </c>
      <c r="F16" s="45">
        <v>15520</v>
      </c>
      <c r="G16" s="44">
        <v>16000</v>
      </c>
      <c r="H16" s="19"/>
      <c r="I16" s="19"/>
      <c r="J16" s="19"/>
      <c r="K16" s="19"/>
      <c r="L16" s="19"/>
      <c r="M16" s="19"/>
      <c r="N16" s="50" t="s">
        <v>0</v>
      </c>
      <c r="O16" s="35" t="s">
        <v>81</v>
      </c>
      <c r="P16" s="43">
        <v>15195</v>
      </c>
      <c r="Q16" s="34" t="s">
        <v>61</v>
      </c>
    </row>
    <row r="17" spans="1:17" ht="45">
      <c r="A17" s="15">
        <v>8</v>
      </c>
      <c r="B17" s="21" t="s">
        <v>95</v>
      </c>
      <c r="C17" s="19">
        <v>1</v>
      </c>
      <c r="D17" s="18" t="s">
        <v>108</v>
      </c>
      <c r="E17" s="22" t="s">
        <v>33</v>
      </c>
      <c r="F17" s="45">
        <v>15520</v>
      </c>
      <c r="G17" s="44">
        <v>16000</v>
      </c>
      <c r="H17" s="19"/>
      <c r="I17" s="19"/>
      <c r="J17" s="19"/>
      <c r="K17" s="19"/>
      <c r="L17" s="19"/>
      <c r="M17" s="19"/>
      <c r="N17" s="50" t="s">
        <v>0</v>
      </c>
      <c r="O17" s="51" t="s">
        <v>81</v>
      </c>
      <c r="P17" s="43">
        <v>15195</v>
      </c>
      <c r="Q17" s="52" t="s">
        <v>62</v>
      </c>
    </row>
    <row r="18" spans="1:17" ht="36" customHeight="1">
      <c r="A18" s="15">
        <v>9</v>
      </c>
      <c r="B18" s="21" t="s">
        <v>96</v>
      </c>
      <c r="C18" s="19">
        <v>1.4E-2</v>
      </c>
      <c r="D18" s="18" t="s">
        <v>109</v>
      </c>
      <c r="E18" s="31" t="s">
        <v>58</v>
      </c>
      <c r="F18" s="45">
        <v>58200</v>
      </c>
      <c r="G18" s="44">
        <v>60000</v>
      </c>
      <c r="H18" s="19"/>
      <c r="I18" s="19"/>
      <c r="J18" s="19"/>
      <c r="K18" s="19"/>
      <c r="L18" s="19"/>
      <c r="M18" s="19"/>
      <c r="N18" s="50" t="s">
        <v>0</v>
      </c>
      <c r="O18" s="35" t="s">
        <v>84</v>
      </c>
      <c r="P18" s="43">
        <v>54965.26</v>
      </c>
      <c r="Q18" s="34" t="s">
        <v>63</v>
      </c>
    </row>
    <row r="19" spans="1:17" ht="35.25" customHeight="1">
      <c r="A19" s="15">
        <v>10</v>
      </c>
      <c r="B19" s="21" t="s">
        <v>97</v>
      </c>
      <c r="C19" s="19">
        <v>1.4E-2</v>
      </c>
      <c r="D19" s="18" t="s">
        <v>110</v>
      </c>
      <c r="E19" s="31" t="s">
        <v>58</v>
      </c>
      <c r="F19" s="45">
        <v>58200</v>
      </c>
      <c r="G19" s="44">
        <v>60000</v>
      </c>
      <c r="H19" s="19"/>
      <c r="I19" s="19"/>
      <c r="J19" s="19"/>
      <c r="K19" s="19"/>
      <c r="L19" s="19"/>
      <c r="M19" s="19"/>
      <c r="N19" s="50" t="s">
        <v>0</v>
      </c>
      <c r="O19" s="35" t="s">
        <v>76</v>
      </c>
      <c r="P19" s="45">
        <v>57800</v>
      </c>
      <c r="Q19" s="34" t="s">
        <v>64</v>
      </c>
    </row>
    <row r="20" spans="1:17" ht="50.25" customHeight="1">
      <c r="A20" s="23">
        <v>11</v>
      </c>
      <c r="B20" s="21" t="s">
        <v>98</v>
      </c>
      <c r="C20" s="24">
        <v>1</v>
      </c>
      <c r="D20" s="18" t="s">
        <v>111</v>
      </c>
      <c r="E20" s="31" t="s">
        <v>28</v>
      </c>
      <c r="F20" s="45">
        <v>48500</v>
      </c>
      <c r="G20" s="44">
        <v>50000</v>
      </c>
      <c r="H20" s="24"/>
      <c r="I20" s="24"/>
      <c r="J20" s="24"/>
      <c r="K20" s="24"/>
      <c r="L20" s="24"/>
      <c r="M20" s="24"/>
      <c r="N20" s="50" t="s">
        <v>0</v>
      </c>
      <c r="O20" s="35" t="s">
        <v>73</v>
      </c>
      <c r="P20" s="43">
        <v>48500</v>
      </c>
      <c r="Q20" s="34" t="s">
        <v>65</v>
      </c>
    </row>
    <row r="21" spans="1:17" ht="45">
      <c r="A21" s="23">
        <v>12</v>
      </c>
      <c r="B21" s="21" t="s">
        <v>99</v>
      </c>
      <c r="C21" s="24">
        <v>1</v>
      </c>
      <c r="D21" s="18" t="s">
        <v>112</v>
      </c>
      <c r="E21" s="31" t="s">
        <v>28</v>
      </c>
      <c r="F21" s="45">
        <v>29700</v>
      </c>
      <c r="G21" s="44">
        <v>30000</v>
      </c>
      <c r="H21" s="24"/>
      <c r="I21" s="24"/>
      <c r="J21" s="24"/>
      <c r="K21" s="24"/>
      <c r="L21" s="24"/>
      <c r="M21" s="24"/>
      <c r="N21" s="50" t="s">
        <v>0</v>
      </c>
      <c r="O21" s="35" t="s">
        <v>74</v>
      </c>
      <c r="P21" s="44">
        <v>29100</v>
      </c>
      <c r="Q21" s="34" t="s">
        <v>66</v>
      </c>
    </row>
    <row r="22" spans="1:17" ht="45">
      <c r="A22" s="23">
        <v>13</v>
      </c>
      <c r="B22" s="21" t="s">
        <v>100</v>
      </c>
      <c r="C22" s="24">
        <v>3</v>
      </c>
      <c r="D22" s="18" t="s">
        <v>113</v>
      </c>
      <c r="E22" s="31" t="s">
        <v>33</v>
      </c>
      <c r="F22" s="45">
        <v>24250</v>
      </c>
      <c r="G22" s="44">
        <v>25000</v>
      </c>
      <c r="H22" s="24"/>
      <c r="I22" s="24"/>
      <c r="J22" s="24"/>
      <c r="K22" s="24"/>
      <c r="L22" s="24"/>
      <c r="M22" s="24"/>
      <c r="N22" s="50" t="s">
        <v>0</v>
      </c>
      <c r="O22" s="35" t="s">
        <v>79</v>
      </c>
      <c r="P22" s="44">
        <v>0</v>
      </c>
      <c r="Q22" s="34" t="s">
        <v>67</v>
      </c>
    </row>
    <row r="23" spans="1:17" ht="45">
      <c r="A23" s="23">
        <v>14</v>
      </c>
      <c r="B23" s="21" t="s">
        <v>101</v>
      </c>
      <c r="C23" s="24">
        <v>1</v>
      </c>
      <c r="D23" s="18" t="s">
        <v>108</v>
      </c>
      <c r="E23" s="31" t="s">
        <v>33</v>
      </c>
      <c r="F23" s="44">
        <v>41000</v>
      </c>
      <c r="G23" s="44">
        <v>40000</v>
      </c>
      <c r="H23" s="24"/>
      <c r="I23" s="24"/>
      <c r="J23" s="24"/>
      <c r="K23" s="24"/>
      <c r="L23" s="24"/>
      <c r="M23" s="24"/>
      <c r="N23" s="50" t="s">
        <v>0</v>
      </c>
      <c r="O23" s="35" t="s">
        <v>79</v>
      </c>
      <c r="P23" s="44">
        <v>0</v>
      </c>
      <c r="Q23" s="34" t="s">
        <v>68</v>
      </c>
    </row>
    <row r="24" spans="1:17" ht="37.5" customHeight="1">
      <c r="A24" s="23">
        <v>15</v>
      </c>
      <c r="B24" s="21" t="s">
        <v>102</v>
      </c>
      <c r="C24" s="24">
        <v>2</v>
      </c>
      <c r="D24" s="18" t="s">
        <v>108</v>
      </c>
      <c r="E24" s="31" t="s">
        <v>33</v>
      </c>
      <c r="F24" s="44">
        <v>24000</v>
      </c>
      <c r="G24" s="44">
        <v>24449.1</v>
      </c>
      <c r="H24" s="24"/>
      <c r="I24" s="24"/>
      <c r="J24" s="24"/>
      <c r="K24" s="24"/>
      <c r="L24" s="24"/>
      <c r="M24" s="24"/>
      <c r="N24" s="50" t="s">
        <v>0</v>
      </c>
      <c r="O24" s="35" t="s">
        <v>79</v>
      </c>
      <c r="P24" s="44">
        <v>0</v>
      </c>
      <c r="Q24" s="34">
        <v>2</v>
      </c>
    </row>
    <row r="25" spans="1:17" ht="50.25" customHeight="1">
      <c r="A25" s="23">
        <v>16</v>
      </c>
      <c r="B25" s="21" t="s">
        <v>103</v>
      </c>
      <c r="C25" s="24">
        <v>1</v>
      </c>
      <c r="D25" s="18" t="s">
        <v>108</v>
      </c>
      <c r="E25" s="31" t="s">
        <v>33</v>
      </c>
      <c r="F25" s="44">
        <v>41000</v>
      </c>
      <c r="G25" s="44">
        <v>40000</v>
      </c>
      <c r="H25" s="24"/>
      <c r="I25" s="24"/>
      <c r="J25" s="24"/>
      <c r="K25" s="24"/>
      <c r="L25" s="24"/>
      <c r="M25" s="24"/>
      <c r="N25" s="50" t="s">
        <v>0</v>
      </c>
      <c r="O25" s="35" t="s">
        <v>79</v>
      </c>
      <c r="P25" s="44">
        <v>0</v>
      </c>
      <c r="Q25" s="34" t="s">
        <v>69</v>
      </c>
    </row>
    <row r="26" spans="1:17" ht="52.5" customHeight="1" thickBot="1">
      <c r="A26" s="23">
        <v>17</v>
      </c>
      <c r="B26" s="26" t="s">
        <v>104</v>
      </c>
      <c r="C26" s="24">
        <v>1</v>
      </c>
      <c r="D26" s="18" t="s">
        <v>113</v>
      </c>
      <c r="E26" s="31" t="s">
        <v>33</v>
      </c>
      <c r="F26" s="46">
        <v>56750</v>
      </c>
      <c r="G26" s="46">
        <v>60000</v>
      </c>
      <c r="H26" s="24"/>
      <c r="I26" s="24"/>
      <c r="J26" s="24"/>
      <c r="K26" s="24"/>
      <c r="L26" s="24"/>
      <c r="M26" s="24"/>
      <c r="N26" s="50" t="s">
        <v>0</v>
      </c>
      <c r="O26" s="35" t="s">
        <v>79</v>
      </c>
      <c r="P26" s="44">
        <v>0</v>
      </c>
      <c r="Q26" s="34" t="s">
        <v>70</v>
      </c>
    </row>
    <row r="27" spans="1:17" s="2" customFormat="1" ht="15.75" thickBot="1">
      <c r="A27" s="137" t="s">
        <v>37</v>
      </c>
      <c r="B27" s="138"/>
      <c r="C27" s="27"/>
      <c r="D27" s="28"/>
      <c r="E27" s="28"/>
      <c r="F27" s="29">
        <f>SUM(F10:F26)</f>
        <v>795790</v>
      </c>
      <c r="G27" s="29">
        <f>SUM(G10:G26)</f>
        <v>816449.1</v>
      </c>
      <c r="H27" s="28"/>
      <c r="I27" s="28"/>
      <c r="J27" s="28"/>
      <c r="K27" s="28"/>
      <c r="L27" s="28"/>
      <c r="M27" s="28"/>
      <c r="N27" s="28">
        <v>17</v>
      </c>
      <c r="O27" s="28"/>
      <c r="P27" s="29">
        <f>SUM(P10:P26)</f>
        <v>600908.75</v>
      </c>
      <c r="Q27" s="30"/>
    </row>
    <row r="29" spans="1:17">
      <c r="A29" s="6" t="s">
        <v>51</v>
      </c>
      <c r="E29" s="48" t="s">
        <v>116</v>
      </c>
    </row>
    <row r="30" spans="1:17">
      <c r="A30" s="6" t="s">
        <v>56</v>
      </c>
    </row>
    <row r="31" spans="1:17">
      <c r="A31" s="6" t="s">
        <v>57</v>
      </c>
    </row>
    <row r="32" spans="1:17">
      <c r="A32" s="6" t="s">
        <v>52</v>
      </c>
    </row>
    <row r="33" spans="1:1">
      <c r="A33" s="6" t="s">
        <v>53</v>
      </c>
    </row>
    <row r="34" spans="1:1">
      <c r="A34" s="6" t="s">
        <v>54</v>
      </c>
    </row>
    <row r="35" spans="1:1">
      <c r="A35" s="6" t="s">
        <v>55</v>
      </c>
    </row>
  </sheetData>
  <mergeCells count="13">
    <mergeCell ref="P8:P9"/>
    <mergeCell ref="Q8:Q9"/>
    <mergeCell ref="A27:B27"/>
    <mergeCell ref="A3:Q3"/>
    <mergeCell ref="C8:C9"/>
    <mergeCell ref="O8:O9"/>
    <mergeCell ref="A8:A9"/>
    <mergeCell ref="B8:B9"/>
    <mergeCell ref="D8:D9"/>
    <mergeCell ref="E8:E9"/>
    <mergeCell ref="F8:F9"/>
    <mergeCell ref="G8:G9"/>
    <mergeCell ref="H8:N8"/>
  </mergeCells>
  <pageMargins left="0.28999999999999998" right="0.17" top="0.36" bottom="0.27" header="0.3" footer="0.2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4"/>
  <sheetViews>
    <sheetView topLeftCell="A7" workbookViewId="0">
      <selection activeCell="B14" sqref="B14"/>
    </sheetView>
  </sheetViews>
  <sheetFormatPr defaultRowHeight="15"/>
  <cols>
    <col min="1" max="1" width="6" style="1" customWidth="1"/>
    <col min="2" max="2" width="21" style="1" customWidth="1"/>
    <col min="3" max="3" width="8" style="1" customWidth="1"/>
    <col min="4" max="4" width="8.42578125" style="1" customWidth="1"/>
    <col min="5" max="5" width="8.5703125" style="1" customWidth="1"/>
    <col min="6" max="6" width="16" style="1" customWidth="1"/>
    <col min="7" max="7" width="14.7109375" style="1" customWidth="1"/>
    <col min="8" max="9" width="3.85546875" style="1" customWidth="1"/>
    <col min="10" max="11" width="3.5703125" style="1" customWidth="1"/>
    <col min="12" max="13" width="3.7109375" style="1" customWidth="1"/>
    <col min="14" max="14" width="6.140625" style="1" customWidth="1"/>
    <col min="15" max="15" width="15" style="1" customWidth="1"/>
    <col min="16" max="16" width="9.140625" style="3"/>
    <col min="17" max="17" width="9.140625" style="1"/>
    <col min="18" max="18" width="12.7109375" style="1" bestFit="1" customWidth="1"/>
    <col min="19" max="16384" width="9.140625" style="1"/>
  </cols>
  <sheetData>
    <row r="1" spans="1:18">
      <c r="O1" s="5"/>
      <c r="P1" s="7" t="s">
        <v>38</v>
      </c>
    </row>
    <row r="3" spans="1:18">
      <c r="A3" s="2" t="s">
        <v>6</v>
      </c>
      <c r="H3" s="1" t="s">
        <v>86</v>
      </c>
    </row>
    <row r="4" spans="1:18">
      <c r="A4" s="2" t="s">
        <v>7</v>
      </c>
      <c r="H4" s="1" t="s">
        <v>87</v>
      </c>
    </row>
    <row r="5" spans="1:18">
      <c r="H5" s="1" t="s">
        <v>115</v>
      </c>
    </row>
    <row r="6" spans="1:18">
      <c r="H6" s="1" t="s">
        <v>117</v>
      </c>
    </row>
    <row r="7" spans="1:18">
      <c r="A7" s="1" t="s">
        <v>8</v>
      </c>
    </row>
    <row r="8" spans="1:18" ht="15.75" thickBot="1"/>
    <row r="9" spans="1:18" s="2" customFormat="1" ht="28.5" customHeight="1">
      <c r="A9" s="139" t="s">
        <v>9</v>
      </c>
      <c r="B9" s="132" t="s">
        <v>10</v>
      </c>
      <c r="C9" s="132" t="s">
        <v>24</v>
      </c>
      <c r="D9" s="132" t="s">
        <v>11</v>
      </c>
      <c r="E9" s="132" t="s">
        <v>25</v>
      </c>
      <c r="F9" s="132" t="s">
        <v>12</v>
      </c>
      <c r="G9" s="132" t="s">
        <v>13</v>
      </c>
      <c r="H9" s="134" t="s">
        <v>14</v>
      </c>
      <c r="I9" s="134"/>
      <c r="J9" s="134"/>
      <c r="K9" s="134"/>
      <c r="L9" s="134"/>
      <c r="M9" s="134"/>
      <c r="N9" s="134"/>
      <c r="O9" s="132" t="s">
        <v>15</v>
      </c>
      <c r="P9" s="135" t="s">
        <v>16</v>
      </c>
      <c r="R9" s="8"/>
    </row>
    <row r="10" spans="1:18" s="2" customFormat="1" ht="69" customHeight="1" thickBot="1">
      <c r="A10" s="140"/>
      <c r="B10" s="133"/>
      <c r="C10" s="133"/>
      <c r="D10" s="133"/>
      <c r="E10" s="133"/>
      <c r="F10" s="133"/>
      <c r="G10" s="133"/>
      <c r="H10" s="4" t="s">
        <v>17</v>
      </c>
      <c r="I10" s="4" t="s">
        <v>18</v>
      </c>
      <c r="J10" s="4" t="s">
        <v>19</v>
      </c>
      <c r="K10" s="4" t="s">
        <v>20</v>
      </c>
      <c r="L10" s="4" t="s">
        <v>21</v>
      </c>
      <c r="M10" s="4" t="s">
        <v>22</v>
      </c>
      <c r="N10" s="4" t="s">
        <v>23</v>
      </c>
      <c r="O10" s="133"/>
      <c r="P10" s="136"/>
    </row>
    <row r="11" spans="1:18" ht="20.25" customHeight="1">
      <c r="A11" s="9">
        <v>1</v>
      </c>
      <c r="B11" s="36" t="s">
        <v>26</v>
      </c>
      <c r="C11" s="13">
        <v>3</v>
      </c>
      <c r="D11" s="13">
        <v>3</v>
      </c>
      <c r="E11" s="13"/>
      <c r="F11" s="32">
        <v>213400</v>
      </c>
      <c r="G11" s="32">
        <v>220000</v>
      </c>
      <c r="H11" s="13"/>
      <c r="I11" s="13"/>
      <c r="J11" s="13"/>
      <c r="K11" s="13"/>
      <c r="L11" s="13"/>
      <c r="M11" s="13"/>
      <c r="N11" s="13">
        <v>4</v>
      </c>
      <c r="O11" s="32">
        <v>209291.54</v>
      </c>
      <c r="P11" s="14"/>
    </row>
    <row r="12" spans="1:18" ht="20.25" customHeight="1">
      <c r="A12" s="15">
        <v>2</v>
      </c>
      <c r="B12" s="37" t="s">
        <v>27</v>
      </c>
      <c r="C12" s="19">
        <v>1</v>
      </c>
      <c r="D12" s="19">
        <v>1</v>
      </c>
      <c r="E12" s="19"/>
      <c r="F12" s="33">
        <f>SUM('new - form1'!F15)</f>
        <v>19400</v>
      </c>
      <c r="G12" s="33">
        <f>SUM('new - form1'!G15)</f>
        <v>20000</v>
      </c>
      <c r="H12" s="19"/>
      <c r="I12" s="19"/>
      <c r="J12" s="19"/>
      <c r="K12" s="19"/>
      <c r="L12" s="19"/>
      <c r="M12" s="19"/>
      <c r="N12" s="19">
        <v>1</v>
      </c>
      <c r="O12" s="33">
        <f>SUM('new - form1'!P15)</f>
        <v>17494.21</v>
      </c>
      <c r="P12" s="20"/>
    </row>
    <row r="13" spans="1:18" ht="20.25" customHeight="1">
      <c r="A13" s="15">
        <v>3</v>
      </c>
      <c r="B13" s="37" t="s">
        <v>28</v>
      </c>
      <c r="C13" s="19">
        <v>3</v>
      </c>
      <c r="D13" s="19">
        <v>3</v>
      </c>
      <c r="E13" s="19"/>
      <c r="F13" s="33">
        <f>SUM('new - form1'!F11,'new - form1'!F21,'new - form1'!F20)</f>
        <v>175200</v>
      </c>
      <c r="G13" s="33">
        <f>SUM('new - form1'!G11,'new - form1'!G21,'new - form1'!G20)</f>
        <v>180000</v>
      </c>
      <c r="H13" s="19"/>
      <c r="I13" s="19"/>
      <c r="J13" s="19"/>
      <c r="K13" s="19"/>
      <c r="L13" s="19"/>
      <c r="M13" s="19"/>
      <c r="N13" s="19">
        <v>0</v>
      </c>
      <c r="O13" s="33">
        <f>SUM('new - form1'!P11,'new - form1'!P21,'new - form1'!P20)</f>
        <v>174600</v>
      </c>
      <c r="P13" s="20" t="s">
        <v>118</v>
      </c>
    </row>
    <row r="14" spans="1:18" ht="33" customHeight="1">
      <c r="A14" s="15">
        <v>4</v>
      </c>
      <c r="B14" s="38" t="s">
        <v>29</v>
      </c>
      <c r="C14" s="19">
        <v>0</v>
      </c>
      <c r="D14" s="19">
        <v>0</v>
      </c>
      <c r="E14" s="19"/>
      <c r="F14" s="33">
        <v>0</v>
      </c>
      <c r="G14" s="33"/>
      <c r="H14" s="19"/>
      <c r="I14" s="19"/>
      <c r="J14" s="19"/>
      <c r="K14" s="19"/>
      <c r="L14" s="19"/>
      <c r="M14" s="19"/>
      <c r="N14" s="19">
        <v>0</v>
      </c>
      <c r="O14" s="33"/>
      <c r="P14" s="20"/>
    </row>
    <row r="15" spans="1:18" ht="20.25" customHeight="1">
      <c r="A15" s="15">
        <v>5</v>
      </c>
      <c r="B15" s="37" t="s">
        <v>30</v>
      </c>
      <c r="C15" s="19">
        <v>0</v>
      </c>
      <c r="D15" s="19">
        <v>0</v>
      </c>
      <c r="E15" s="19"/>
      <c r="F15" s="33">
        <v>0</v>
      </c>
      <c r="G15" s="33"/>
      <c r="H15" s="19"/>
      <c r="I15" s="19"/>
      <c r="J15" s="19"/>
      <c r="K15" s="19"/>
      <c r="L15" s="19"/>
      <c r="M15" s="19"/>
      <c r="N15" s="19">
        <v>0</v>
      </c>
      <c r="O15" s="33"/>
      <c r="P15" s="20"/>
    </row>
    <row r="16" spans="1:18" ht="20.25" customHeight="1">
      <c r="A16" s="15">
        <v>6</v>
      </c>
      <c r="B16" s="37" t="s">
        <v>31</v>
      </c>
      <c r="C16" s="19">
        <v>0</v>
      </c>
      <c r="D16" s="19">
        <v>0</v>
      </c>
      <c r="E16" s="19"/>
      <c r="F16" s="33">
        <v>0</v>
      </c>
      <c r="G16" s="33"/>
      <c r="H16" s="19"/>
      <c r="I16" s="19"/>
      <c r="J16" s="19"/>
      <c r="K16" s="19"/>
      <c r="L16" s="19"/>
      <c r="M16" s="19"/>
      <c r="N16" s="19">
        <v>0</v>
      </c>
      <c r="O16" s="33"/>
      <c r="P16" s="20"/>
    </row>
    <row r="17" spans="1:16" ht="20.25" customHeight="1">
      <c r="A17" s="15">
        <v>7</v>
      </c>
      <c r="B17" s="37" t="s">
        <v>32</v>
      </c>
      <c r="C17" s="19">
        <v>0</v>
      </c>
      <c r="D17" s="19">
        <v>0</v>
      </c>
      <c r="E17" s="19"/>
      <c r="F17" s="33">
        <v>0</v>
      </c>
      <c r="G17" s="33"/>
      <c r="H17" s="19"/>
      <c r="I17" s="19"/>
      <c r="J17" s="19"/>
      <c r="K17" s="19"/>
      <c r="L17" s="19"/>
      <c r="M17" s="19"/>
      <c r="N17" s="19">
        <v>0</v>
      </c>
      <c r="O17" s="33"/>
      <c r="P17" s="20"/>
    </row>
    <row r="18" spans="1:16" ht="20.25" customHeight="1">
      <c r="A18" s="15">
        <v>8</v>
      </c>
      <c r="B18" s="37" t="s">
        <v>33</v>
      </c>
      <c r="C18" s="19">
        <v>9</v>
      </c>
      <c r="D18" s="19">
        <v>9</v>
      </c>
      <c r="E18" s="19"/>
      <c r="F18" s="33">
        <f>SUM('new - form1'!F10,'new - form1'!F12,'new - form1'!F16,'new - form1'!F17,'new - form1'!F22,'new - form1'!F23,'new - form1'!F24,'new - form1'!F25,'new - form1'!F26)</f>
        <v>290790</v>
      </c>
      <c r="G18" s="33">
        <f>SUM('new - form1'!G10,'new - form1'!G12,'new - form1'!G16,'new - form1'!G17,'new - form1'!G22,'new - form1'!G23,'new - form1'!G24,'new - form1'!G25,'new - form1'!G26)</f>
        <v>296449.09999999998</v>
      </c>
      <c r="H18" s="19"/>
      <c r="I18" s="19"/>
      <c r="J18" s="19"/>
      <c r="K18" s="19"/>
      <c r="L18" s="19"/>
      <c r="M18" s="19"/>
      <c r="N18" s="19">
        <v>10</v>
      </c>
      <c r="O18" s="33">
        <v>102523</v>
      </c>
      <c r="P18" s="20"/>
    </row>
    <row r="19" spans="1:16" ht="20.25" customHeight="1">
      <c r="A19" s="15">
        <v>9</v>
      </c>
      <c r="B19" s="37" t="s">
        <v>34</v>
      </c>
      <c r="C19" s="19">
        <v>1</v>
      </c>
      <c r="D19" s="19">
        <v>1</v>
      </c>
      <c r="E19" s="19"/>
      <c r="F19" s="33">
        <v>97000</v>
      </c>
      <c r="G19" s="33">
        <v>100000</v>
      </c>
      <c r="H19" s="19"/>
      <c r="I19" s="19"/>
      <c r="J19" s="19"/>
      <c r="K19" s="19"/>
      <c r="L19" s="19"/>
      <c r="M19" s="19"/>
      <c r="N19" s="19">
        <v>2</v>
      </c>
      <c r="O19" s="33">
        <v>97000</v>
      </c>
      <c r="P19" s="20"/>
    </row>
    <row r="20" spans="1:16" ht="20.25" customHeight="1">
      <c r="A20" s="15">
        <v>10</v>
      </c>
      <c r="B20" s="37" t="s">
        <v>35</v>
      </c>
      <c r="C20" s="19">
        <v>0</v>
      </c>
      <c r="D20" s="19">
        <v>0</v>
      </c>
      <c r="E20" s="19"/>
      <c r="F20" s="33">
        <v>0</v>
      </c>
      <c r="G20" s="33"/>
      <c r="H20" s="19"/>
      <c r="I20" s="19"/>
      <c r="J20" s="19"/>
      <c r="K20" s="19"/>
      <c r="L20" s="19"/>
      <c r="M20" s="19"/>
      <c r="N20" s="19">
        <v>0</v>
      </c>
      <c r="O20" s="33"/>
      <c r="P20" s="20"/>
    </row>
    <row r="21" spans="1:16" ht="20.25" customHeight="1" thickBot="1">
      <c r="A21" s="23">
        <v>11</v>
      </c>
      <c r="B21" s="39" t="s">
        <v>36</v>
      </c>
      <c r="C21" s="24"/>
      <c r="D21" s="24"/>
      <c r="E21" s="24"/>
      <c r="F21" s="40">
        <v>0</v>
      </c>
      <c r="G21" s="40"/>
      <c r="H21" s="24"/>
      <c r="I21" s="24"/>
      <c r="J21" s="24"/>
      <c r="K21" s="24"/>
      <c r="L21" s="24"/>
      <c r="M21" s="24"/>
      <c r="N21" s="24">
        <v>0</v>
      </c>
      <c r="O21" s="40">
        <v>8142.72</v>
      </c>
      <c r="P21" s="25"/>
    </row>
    <row r="22" spans="1:16" s="2" customFormat="1" ht="20.25" customHeight="1" thickBot="1">
      <c r="A22" s="137" t="s">
        <v>37</v>
      </c>
      <c r="B22" s="138"/>
      <c r="C22" s="28"/>
      <c r="D22" s="28">
        <f t="shared" ref="D22:O22" si="0">SUM(D11:D21)</f>
        <v>17</v>
      </c>
      <c r="E22" s="28">
        <f t="shared" si="0"/>
        <v>0</v>
      </c>
      <c r="F22" s="29">
        <f t="shared" si="0"/>
        <v>795790</v>
      </c>
      <c r="G22" s="29">
        <f t="shared" si="0"/>
        <v>816449.1</v>
      </c>
      <c r="H22" s="28">
        <f t="shared" si="0"/>
        <v>0</v>
      </c>
      <c r="I22" s="28">
        <f t="shared" si="0"/>
        <v>0</v>
      </c>
      <c r="J22" s="28">
        <f t="shared" si="0"/>
        <v>0</v>
      </c>
      <c r="K22" s="28">
        <f t="shared" si="0"/>
        <v>0</v>
      </c>
      <c r="L22" s="28">
        <f t="shared" si="0"/>
        <v>0</v>
      </c>
      <c r="M22" s="28">
        <f t="shared" si="0"/>
        <v>0</v>
      </c>
      <c r="N22" s="28">
        <f t="shared" si="0"/>
        <v>17</v>
      </c>
      <c r="O22" s="29">
        <f t="shared" si="0"/>
        <v>609051.47</v>
      </c>
      <c r="P22" s="30"/>
    </row>
    <row r="24" spans="1:16">
      <c r="A24" s="6" t="s">
        <v>50</v>
      </c>
    </row>
  </sheetData>
  <mergeCells count="11">
    <mergeCell ref="G9:G10"/>
    <mergeCell ref="O9:O10"/>
    <mergeCell ref="P9:P10"/>
    <mergeCell ref="A22:B22"/>
    <mergeCell ref="H9:N9"/>
    <mergeCell ref="A9:A10"/>
    <mergeCell ref="B9:B10"/>
    <mergeCell ref="C9:C10"/>
    <mergeCell ref="D9:D10"/>
    <mergeCell ref="E9:E10"/>
    <mergeCell ref="F9:F10"/>
  </mergeCells>
  <pageMargins left="0.41" right="0.17" top="0.42" bottom="0.4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MPlist</vt:lpstr>
      <vt:lpstr>Monthly all</vt:lpstr>
      <vt:lpstr>new - form1</vt:lpstr>
      <vt:lpstr>new - form3</vt:lpstr>
      <vt:lpstr>'Monthly all'!Print_Titles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2018-12-20T03:25:54Z</cp:lastPrinted>
  <dcterms:created xsi:type="dcterms:W3CDTF">2012-08-16T04:04:05Z</dcterms:created>
  <dcterms:modified xsi:type="dcterms:W3CDTF">2019-04-02T08:02:21Z</dcterms:modified>
</cp:coreProperties>
</file>