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305" yWindow="-15" windowWidth="10230" windowHeight="8100" tabRatio="601"/>
  </bookViews>
  <sheets>
    <sheet name="අදියර 1" sheetId="3" r:id="rId1"/>
    <sheet name="අදියර 2" sheetId="20" r:id="rId2"/>
    <sheet name="summery" sheetId="21" r:id="rId3"/>
  </sheets>
  <calcPr calcId="124519"/>
</workbook>
</file>

<file path=xl/calcChain.xml><?xml version="1.0" encoding="utf-8"?>
<calcChain xmlns="http://schemas.openxmlformats.org/spreadsheetml/2006/main">
  <c r="P145" i="20"/>
  <c r="Q145"/>
  <c r="I357" i="3"/>
  <c r="G356"/>
  <c r="G347"/>
  <c r="G324"/>
  <c r="G65"/>
  <c r="G6"/>
  <c r="S145" i="20"/>
  <c r="T145"/>
  <c r="U145"/>
  <c r="V145"/>
  <c r="W145"/>
  <c r="X145"/>
  <c r="Y145"/>
  <c r="Z145"/>
  <c r="AA145"/>
  <c r="AB145"/>
  <c r="AC145"/>
  <c r="AD145"/>
  <c r="AH59"/>
  <c r="AH57"/>
  <c r="AH54"/>
  <c r="AH52"/>
  <c r="AH51"/>
  <c r="AH45"/>
  <c r="AH42"/>
  <c r="AH83"/>
  <c r="AH84"/>
  <c r="AH87"/>
  <c r="AH27"/>
  <c r="AH136"/>
  <c r="AH132"/>
  <c r="I25" i="21"/>
  <c r="J25"/>
  <c r="H25"/>
  <c r="F25"/>
  <c r="E25"/>
  <c r="N145" i="20"/>
  <c r="J145"/>
  <c r="I145"/>
  <c r="C145"/>
  <c r="M144"/>
  <c r="L144"/>
  <c r="K144"/>
  <c r="M143"/>
  <c r="L143"/>
  <c r="K143"/>
  <c r="M142"/>
  <c r="L142"/>
  <c r="K142"/>
  <c r="M141"/>
  <c r="L141"/>
  <c r="K141"/>
  <c r="M140"/>
  <c r="L140"/>
  <c r="K140"/>
  <c r="M139"/>
  <c r="L139"/>
  <c r="K139"/>
  <c r="M138"/>
  <c r="L138"/>
  <c r="K138"/>
  <c r="M137"/>
  <c r="L137"/>
  <c r="K137"/>
  <c r="M136"/>
  <c r="L136"/>
  <c r="K136"/>
  <c r="M135"/>
  <c r="L135"/>
  <c r="K135"/>
  <c r="M134"/>
  <c r="L134"/>
  <c r="K134"/>
  <c r="M133"/>
  <c r="O133"/>
  <c r="L133"/>
  <c r="K133"/>
  <c r="O132"/>
  <c r="M132"/>
  <c r="L132"/>
  <c r="K132"/>
  <c r="H132"/>
  <c r="M130"/>
  <c r="O130"/>
  <c r="L130"/>
  <c r="K130"/>
  <c r="H130"/>
  <c r="M129"/>
  <c r="L129"/>
  <c r="K129"/>
  <c r="M128"/>
  <c r="L128"/>
  <c r="K128"/>
  <c r="M127"/>
  <c r="L127"/>
  <c r="K127"/>
  <c r="M126"/>
  <c r="L126"/>
  <c r="K126"/>
  <c r="M125"/>
  <c r="L125"/>
  <c r="K125"/>
  <c r="M124"/>
  <c r="L124"/>
  <c r="K124"/>
  <c r="M123"/>
  <c r="L123"/>
  <c r="K123"/>
  <c r="M122"/>
  <c r="L122"/>
  <c r="K122"/>
  <c r="M121"/>
  <c r="L121"/>
  <c r="K121"/>
  <c r="M120"/>
  <c r="O120"/>
  <c r="L120"/>
  <c r="K120"/>
  <c r="M119"/>
  <c r="L119"/>
  <c r="K119"/>
  <c r="M118"/>
  <c r="L118"/>
  <c r="K118"/>
  <c r="M117"/>
  <c r="O117"/>
  <c r="L117"/>
  <c r="K117"/>
  <c r="M116"/>
  <c r="L116"/>
  <c r="K116"/>
  <c r="M115"/>
  <c r="L115"/>
  <c r="K115"/>
  <c r="M114"/>
  <c r="O114"/>
  <c r="L114"/>
  <c r="K114"/>
  <c r="M112"/>
  <c r="L112"/>
  <c r="K112"/>
  <c r="M111"/>
  <c r="L111"/>
  <c r="K111"/>
  <c r="M110"/>
  <c r="L110"/>
  <c r="K110"/>
  <c r="M109"/>
  <c r="L109"/>
  <c r="K109"/>
  <c r="M108"/>
  <c r="L108"/>
  <c r="K108"/>
  <c r="AE107"/>
  <c r="M107"/>
  <c r="O107"/>
  <c r="L107"/>
  <c r="K107"/>
  <c r="M106"/>
  <c r="L106"/>
  <c r="K106"/>
  <c r="M105"/>
  <c r="L105"/>
  <c r="K105"/>
  <c r="AE104"/>
  <c r="M104"/>
  <c r="O104"/>
  <c r="L104"/>
  <c r="K104"/>
  <c r="H104"/>
  <c r="O103"/>
  <c r="L103"/>
  <c r="K103"/>
  <c r="L102"/>
  <c r="K102"/>
  <c r="O101"/>
  <c r="L101"/>
  <c r="K101"/>
  <c r="L100"/>
  <c r="K100"/>
  <c r="O99"/>
  <c r="L99"/>
  <c r="K99"/>
  <c r="P98"/>
  <c r="O98"/>
  <c r="L98"/>
  <c r="K98"/>
  <c r="O97"/>
  <c r="L97"/>
  <c r="K97"/>
  <c r="O96"/>
  <c r="L96"/>
  <c r="K96"/>
  <c r="O95"/>
  <c r="L95"/>
  <c r="K95"/>
  <c r="L94"/>
  <c r="K94"/>
  <c r="L92"/>
  <c r="K92"/>
  <c r="L91"/>
  <c r="K91"/>
  <c r="M90"/>
  <c r="L90"/>
  <c r="K90"/>
  <c r="H90"/>
  <c r="M89"/>
  <c r="L89"/>
  <c r="K89"/>
  <c r="H89"/>
  <c r="AE88"/>
  <c r="M88"/>
  <c r="O88"/>
  <c r="L88"/>
  <c r="K88"/>
  <c r="H88"/>
  <c r="M87"/>
  <c r="L87"/>
  <c r="K87"/>
  <c r="H87"/>
  <c r="AE86"/>
  <c r="M86"/>
  <c r="L86"/>
  <c r="K86"/>
  <c r="H86"/>
  <c r="M85"/>
  <c r="O85"/>
  <c r="L85"/>
  <c r="K85"/>
  <c r="H85"/>
  <c r="M84"/>
  <c r="L84"/>
  <c r="K84"/>
  <c r="H84"/>
  <c r="M83"/>
  <c r="L83"/>
  <c r="K83"/>
  <c r="H83"/>
  <c r="M82"/>
  <c r="L82"/>
  <c r="K82"/>
  <c r="H82"/>
  <c r="M81"/>
  <c r="O81"/>
  <c r="L81"/>
  <c r="K81"/>
  <c r="H81"/>
  <c r="M80"/>
  <c r="L80"/>
  <c r="K80"/>
  <c r="H80"/>
  <c r="M79"/>
  <c r="L79"/>
  <c r="K79"/>
  <c r="H79"/>
  <c r="P78"/>
  <c r="O78"/>
  <c r="M78"/>
  <c r="L78"/>
  <c r="K78"/>
  <c r="H78"/>
  <c r="M77"/>
  <c r="O77"/>
  <c r="L77"/>
  <c r="K77"/>
  <c r="H77"/>
  <c r="AE76"/>
  <c r="M76"/>
  <c r="O76"/>
  <c r="L76"/>
  <c r="K76"/>
  <c r="H76"/>
  <c r="M75"/>
  <c r="L75"/>
  <c r="K75"/>
  <c r="H75"/>
  <c r="M73"/>
  <c r="L73"/>
  <c r="K73"/>
  <c r="H73"/>
  <c r="O72"/>
  <c r="M72"/>
  <c r="L72"/>
  <c r="K72"/>
  <c r="H72"/>
  <c r="M71"/>
  <c r="O71"/>
  <c r="L71"/>
  <c r="K71"/>
  <c r="H71"/>
  <c r="AE70"/>
  <c r="M70"/>
  <c r="O70"/>
  <c r="L70"/>
  <c r="K70"/>
  <c r="H70"/>
  <c r="M69"/>
  <c r="L69"/>
  <c r="K69"/>
  <c r="H69"/>
  <c r="M68"/>
  <c r="L68"/>
  <c r="K68"/>
  <c r="H68"/>
  <c r="M67"/>
  <c r="L67"/>
  <c r="K67"/>
  <c r="H67"/>
  <c r="M66"/>
  <c r="L66"/>
  <c r="K66"/>
  <c r="H66"/>
  <c r="AF65"/>
  <c r="M65"/>
  <c r="O65"/>
  <c r="L65"/>
  <c r="K65"/>
  <c r="H65"/>
  <c r="M64"/>
  <c r="L64"/>
  <c r="K64"/>
  <c r="H64"/>
  <c r="M63"/>
  <c r="O63"/>
  <c r="L63"/>
  <c r="K63"/>
  <c r="H63"/>
  <c r="M62"/>
  <c r="L62"/>
  <c r="K62"/>
  <c r="H62"/>
  <c r="M61"/>
  <c r="L61"/>
  <c r="K61"/>
  <c r="H61"/>
  <c r="M60"/>
  <c r="O60"/>
  <c r="L60"/>
  <c r="K60"/>
  <c r="H60"/>
  <c r="AE59"/>
  <c r="M59"/>
  <c r="O59"/>
  <c r="L59"/>
  <c r="K59"/>
  <c r="H59"/>
  <c r="M58"/>
  <c r="L58"/>
  <c r="K58"/>
  <c r="H58"/>
  <c r="AE57"/>
  <c r="M57"/>
  <c r="O57"/>
  <c r="L57"/>
  <c r="K57"/>
  <c r="H57"/>
  <c r="M55"/>
  <c r="L55"/>
  <c r="K55"/>
  <c r="H55"/>
  <c r="M54"/>
  <c r="O54"/>
  <c r="L54"/>
  <c r="K54"/>
  <c r="H54"/>
  <c r="M53"/>
  <c r="L53"/>
  <c r="K53"/>
  <c r="H53"/>
  <c r="AE52"/>
  <c r="M52"/>
  <c r="O52"/>
  <c r="L52"/>
  <c r="K52"/>
  <c r="H52"/>
  <c r="AE51"/>
  <c r="O51"/>
  <c r="M51"/>
  <c r="L51"/>
  <c r="K51"/>
  <c r="H51"/>
  <c r="M50"/>
  <c r="L50"/>
  <c r="K50"/>
  <c r="H50"/>
  <c r="M49"/>
  <c r="L49"/>
  <c r="K49"/>
  <c r="H49"/>
  <c r="M48"/>
  <c r="L48"/>
  <c r="K48"/>
  <c r="H48"/>
  <c r="AE47"/>
  <c r="M47"/>
  <c r="O47"/>
  <c r="L47"/>
  <c r="K47"/>
  <c r="H47"/>
  <c r="M46"/>
  <c r="L46"/>
  <c r="K46"/>
  <c r="H46"/>
  <c r="M45"/>
  <c r="O45"/>
  <c r="L45"/>
  <c r="K45"/>
  <c r="H45"/>
  <c r="M44"/>
  <c r="L44"/>
  <c r="K44"/>
  <c r="H44"/>
  <c r="M43"/>
  <c r="L43"/>
  <c r="K43"/>
  <c r="H43"/>
  <c r="AE42"/>
  <c r="M42"/>
  <c r="O42"/>
  <c r="L42"/>
  <c r="K42"/>
  <c r="H42"/>
  <c r="M41"/>
  <c r="L41"/>
  <c r="K41"/>
  <c r="H41"/>
  <c r="AE40"/>
  <c r="O40"/>
  <c r="M40"/>
  <c r="L40"/>
  <c r="K40"/>
  <c r="H40"/>
  <c r="AE38"/>
  <c r="M38"/>
  <c r="O38"/>
  <c r="L38"/>
  <c r="K38"/>
  <c r="H38"/>
  <c r="AE37"/>
  <c r="AE145"/>
  <c r="M37"/>
  <c r="O37"/>
  <c r="L37"/>
  <c r="K37"/>
  <c r="H37"/>
  <c r="M36"/>
  <c r="L36"/>
  <c r="K36"/>
  <c r="H36"/>
  <c r="M35"/>
  <c r="L35"/>
  <c r="K35"/>
  <c r="H35"/>
  <c r="M34"/>
  <c r="L34"/>
  <c r="K34"/>
  <c r="H34"/>
  <c r="M33"/>
  <c r="O33"/>
  <c r="L33"/>
  <c r="K33"/>
  <c r="H33"/>
  <c r="M32"/>
  <c r="L32"/>
  <c r="K32"/>
  <c r="H32"/>
  <c r="M31"/>
  <c r="O31"/>
  <c r="L31"/>
  <c r="K31"/>
  <c r="H31"/>
  <c r="M30"/>
  <c r="L30"/>
  <c r="K30"/>
  <c r="H30"/>
  <c r="M29"/>
  <c r="O29"/>
  <c r="L29"/>
  <c r="K29"/>
  <c r="H29"/>
  <c r="M28"/>
  <c r="L28"/>
  <c r="K28"/>
  <c r="H28"/>
  <c r="M27"/>
  <c r="O27"/>
  <c r="L27"/>
  <c r="K27"/>
  <c r="H27"/>
  <c r="M26"/>
  <c r="O26"/>
  <c r="L26"/>
  <c r="K26"/>
  <c r="H26"/>
  <c r="M25"/>
  <c r="L25"/>
  <c r="K25"/>
  <c r="H25"/>
  <c r="O24"/>
  <c r="M24"/>
  <c r="L24"/>
  <c r="K24"/>
  <c r="H24"/>
  <c r="M23"/>
  <c r="L23"/>
  <c r="K23"/>
  <c r="H23"/>
  <c r="M22"/>
  <c r="L22"/>
  <c r="K22"/>
  <c r="H22"/>
  <c r="M20"/>
  <c r="L20"/>
  <c r="K20"/>
  <c r="H20"/>
  <c r="M19"/>
  <c r="L19"/>
  <c r="K19"/>
  <c r="H19"/>
  <c r="M18"/>
  <c r="L18"/>
  <c r="K18"/>
  <c r="H18"/>
  <c r="M17"/>
  <c r="L17"/>
  <c r="K17"/>
  <c r="H17"/>
  <c r="AE16"/>
  <c r="M16"/>
  <c r="O16"/>
  <c r="L16"/>
  <c r="K16"/>
  <c r="H16"/>
  <c r="AE15"/>
  <c r="M15"/>
  <c r="L15"/>
  <c r="K15"/>
  <c r="H15"/>
  <c r="O14"/>
  <c r="M14"/>
  <c r="L14"/>
  <c r="K14"/>
  <c r="H14"/>
  <c r="M13"/>
  <c r="L13"/>
  <c r="K13"/>
  <c r="H13"/>
  <c r="M12"/>
  <c r="L12"/>
  <c r="K12"/>
  <c r="H12"/>
  <c r="M11"/>
  <c r="L11"/>
  <c r="K11"/>
  <c r="H11"/>
  <c r="M10"/>
  <c r="L10"/>
  <c r="K10"/>
  <c r="H10"/>
  <c r="M9"/>
  <c r="L9"/>
  <c r="K9"/>
  <c r="H9"/>
  <c r="M8"/>
  <c r="O8"/>
  <c r="L8"/>
  <c r="K8"/>
  <c r="K145"/>
  <c r="H8"/>
  <c r="AE7"/>
  <c r="M7"/>
  <c r="L7"/>
  <c r="K7"/>
  <c r="H7"/>
  <c r="M6"/>
  <c r="M145"/>
  <c r="L6"/>
  <c r="L145"/>
  <c r="K6"/>
  <c r="H6"/>
  <c r="H145"/>
  <c r="F356" i="3"/>
  <c r="F347"/>
  <c r="F6"/>
  <c r="F65"/>
  <c r="F324"/>
  <c r="O12" i="20"/>
  <c r="O79"/>
  <c r="O80"/>
  <c r="O86"/>
  <c r="O53"/>
  <c r="O61"/>
  <c r="O62"/>
  <c r="O75"/>
  <c r="O87"/>
  <c r="O83"/>
  <c r="O84"/>
  <c r="G25" i="21"/>
  <c r="L25"/>
  <c r="F357" i="3"/>
  <c r="G357"/>
  <c r="O145" i="20"/>
</calcChain>
</file>

<file path=xl/sharedStrings.xml><?xml version="1.0" encoding="utf-8"?>
<sst xmlns="http://schemas.openxmlformats.org/spreadsheetml/2006/main" count="2076" uniqueCount="731">
  <si>
    <t>මුළු එකතුව</t>
  </si>
  <si>
    <t>මාර්ග ප්‍රතිසංස්කරණය</t>
  </si>
  <si>
    <r>
      <t>ප්‍රා දේශීය ලේකම් කොට්ඨාශය</t>
    </r>
    <r>
      <rPr>
        <b/>
        <vertAlign val="superscript"/>
        <sz val="14"/>
        <rFont val="Times New Roman"/>
        <family val="1"/>
      </rPr>
      <t xml:space="preserve">                 </t>
    </r>
  </si>
  <si>
    <t xml:space="preserve">      නම: මැදදුම්බර</t>
  </si>
  <si>
    <t xml:space="preserve">      අංකය: 997</t>
  </si>
  <si>
    <t>අ.අ</t>
  </si>
  <si>
    <t>ව්‍යාපෘතියේ නම</t>
  </si>
  <si>
    <t>ග්‍රාම නිළධාරී වසම</t>
  </si>
  <si>
    <t xml:space="preserve">අංශය (c) (Sector) </t>
  </si>
  <si>
    <t>ඇස්තමේන්තු මුදල රු.</t>
  </si>
  <si>
    <t>ක්‍රියාත්මක කරන ආයතනය</t>
  </si>
  <si>
    <t xml:space="preserve"> ප්‍රගතිය  </t>
  </si>
  <si>
    <t>ප්‍රතිලාභීන් සංඛ්‍යාව</t>
  </si>
  <si>
    <t>වෙනත්</t>
  </si>
  <si>
    <t>RA</t>
  </si>
  <si>
    <t>EL</t>
  </si>
  <si>
    <t>SF</t>
  </si>
  <si>
    <t>PG</t>
  </si>
  <si>
    <t>MI</t>
  </si>
  <si>
    <t>RC</t>
  </si>
  <si>
    <t>HD</t>
  </si>
  <si>
    <t>තැපැල් සේවා හා මුස්ලිම් ආගමික කටයුතු අමාත්‍ය ගරු එම්.එච්.ඒ.හලිම් මැතිතුමා</t>
  </si>
  <si>
    <t>ප්‍රා.ලේ.කා</t>
  </si>
  <si>
    <t>එළගොල්ල වත්තේ විපුලානන්ද දෙමළ විද්‍යාලයට යන මාර්ගයේ ඉතිරි කොටස සංවර්ධනය කිරීම</t>
  </si>
  <si>
    <t>දිස්ත්‍රික් පාර්ලිමේන්තු මන්ත්‍රි ගරු වේළු කුමාර් මැතිතුමා</t>
  </si>
  <si>
    <t>උප එකතුව</t>
  </si>
  <si>
    <t>WF</t>
  </si>
  <si>
    <t>CP</t>
  </si>
  <si>
    <t>RSP</t>
  </si>
  <si>
    <t>785-මහරවෙල</t>
  </si>
  <si>
    <t>832-හිජ්රාපුර</t>
  </si>
  <si>
    <t>753-රංදිවෙල</t>
  </si>
  <si>
    <t>833-අඹගහලන්ද</t>
  </si>
  <si>
    <t>791-රංගල</t>
  </si>
  <si>
    <t>826-නිතුලේමඩ</t>
  </si>
  <si>
    <t>816-මීරියගොල්ල</t>
  </si>
  <si>
    <t>807-රඹුක්පොත</t>
  </si>
  <si>
    <t>792-ඩක්වාරිය</t>
  </si>
  <si>
    <t>828- සෙනරත්වෙල</t>
  </si>
  <si>
    <t xml:space="preserve">826- නිතුලේමඩ </t>
  </si>
  <si>
    <t>804- හාතියල්වෙල</t>
  </si>
  <si>
    <t>827-මාබේරියතැන්න</t>
  </si>
  <si>
    <t>741- කොටගග</t>
  </si>
  <si>
    <t xml:space="preserve">792- ඩක්වාරිය </t>
  </si>
  <si>
    <t>778-අමුපිටිය</t>
  </si>
  <si>
    <t>806- මාංගොඩ</t>
  </si>
  <si>
    <t>816- මීරියගොල්ල</t>
  </si>
  <si>
    <t>791- රංගල</t>
  </si>
  <si>
    <t>827- මාබේරියතැන්න</t>
  </si>
  <si>
    <t>826- නිතුලේමඩ</t>
  </si>
  <si>
    <t>795- බර්න්සයිඩ්</t>
  </si>
  <si>
    <t>808- රජගල</t>
  </si>
  <si>
    <t>753- රංදිවෙල</t>
  </si>
  <si>
    <t>832- හිජ්රාපුර</t>
  </si>
  <si>
    <t>742-තූනිස්ගල</t>
  </si>
  <si>
    <t>781-බෝබැබිල</t>
  </si>
  <si>
    <t>762- කරල්ලියද්ද</t>
  </si>
  <si>
    <t>790-රංගල අළුත්වත්ත</t>
  </si>
  <si>
    <t>794- ෆර්න්ඩේල්</t>
  </si>
  <si>
    <t>793-තංගප්පුව</t>
  </si>
  <si>
    <t>743- තූනිස්ගල</t>
  </si>
  <si>
    <t>800- හක්මන</t>
  </si>
  <si>
    <t>740- ගෝනවල</t>
  </si>
  <si>
    <t>829- වැවේගම</t>
  </si>
  <si>
    <t>809- බෝමුරේ</t>
  </si>
  <si>
    <t>WS</t>
  </si>
  <si>
    <t>OI</t>
  </si>
  <si>
    <t>පරිපාලන වියදම්</t>
  </si>
  <si>
    <t>ටෙස්ටින්</t>
  </si>
  <si>
    <t>හිජුරාපුර මස්ජිදුනුර් පල්ලියේ මිදුල සැකසිම</t>
  </si>
  <si>
    <t>අනුමත මුදල රු</t>
  </si>
  <si>
    <t>809-බෝමුරේ</t>
  </si>
  <si>
    <t>වැඩ අවසන්</t>
  </si>
  <si>
    <t>755 - පුටුහපුව</t>
  </si>
  <si>
    <t>754-වැලිකැටිය</t>
  </si>
  <si>
    <t>814-මහදොරලියද්ද</t>
  </si>
  <si>
    <t>813 වතුලියද්ද</t>
  </si>
  <si>
    <t>817 පුවක්ගහදිවෙල</t>
  </si>
  <si>
    <t>773-උඩිස්පත්තුව</t>
  </si>
  <si>
    <t>772-රංමුල්ල</t>
  </si>
  <si>
    <t>784-මාදෙණියාවක</t>
  </si>
  <si>
    <t>802-කන්දේකුඹුර</t>
  </si>
  <si>
    <t xml:space="preserve">801-රේටියගම </t>
  </si>
  <si>
    <t>805-නමදගල</t>
  </si>
  <si>
    <t xml:space="preserve">807-රඹුක්පොත </t>
  </si>
  <si>
    <t>796-හිල්ඔය</t>
  </si>
  <si>
    <t>787-පොද්දල්ගොඩ</t>
  </si>
  <si>
    <t xml:space="preserve">789-කටුගොඩ </t>
  </si>
  <si>
    <t>830-ඇල්ලේපොල</t>
  </si>
  <si>
    <t xml:space="preserve">831-ගල්අම්බලම </t>
  </si>
  <si>
    <t>833 අඹගහලන්ද</t>
  </si>
  <si>
    <t>779-උඩබාගේ</t>
  </si>
  <si>
    <t>ආසන්න සංවිධායක චන්න ගලපත්ති</t>
  </si>
  <si>
    <t>වැව් අමුණු</t>
  </si>
  <si>
    <t>උඩවෙල අගලේ ඇල සංවර්ධනය කිරීම</t>
  </si>
  <si>
    <t>උඩවෙල සමෘද්ධි මාවතේ සිට පහලට එන මහ ඇල කොන්ක්‍රීට් කිරීම.</t>
  </si>
  <si>
    <t>දෝතුරුකන්ද ගමට යන පාලම ඉදිකිරීම.</t>
  </si>
  <si>
    <t xml:space="preserve">ක්‍රිඩා පිටි </t>
  </si>
  <si>
    <t>814 මහදොරලියද්ද</t>
  </si>
  <si>
    <t>816 මීරියගොල්ල</t>
  </si>
  <si>
    <t>793 තංගප්පුව</t>
  </si>
  <si>
    <t>උඩකුඹුර ලිඳ සංවර්ධනය කිරීම.</t>
  </si>
  <si>
    <t>පානිය ජලය</t>
  </si>
  <si>
    <t>කේ.ජි.රත්නායක, නිතුලේමඩ, රජවැල්ල</t>
  </si>
  <si>
    <t>පි.සබිතා, 83 ,නිතුලේමඩ, රජවැල්ල</t>
  </si>
  <si>
    <t>ලහිරු සෙනවිරත්න, සෙනරත්වෙල</t>
  </si>
  <si>
    <t>ඩබ්.ඩබ්.ජි.සමන් කුමාර, 287/2, තැන්නේලන්ද, මැදමහනුවර</t>
  </si>
  <si>
    <t>එච්.එම්.සෂිකලා, මහරවෙල, උඩිස්පත්තුව</t>
  </si>
  <si>
    <t>රොහාන් කණිෂ්ක චන්ද්‍රසිරි, නමදගල, කිතුල්වත්ත, මැදමහනුවර</t>
  </si>
  <si>
    <t>ශාන්ත කේ බෝගහලන්ද, ගිඩ්ඩව, වරදිවෙල</t>
  </si>
  <si>
    <t>ඒ.එචි.එම්.එස්.බණ්ඩාර නො. 408/2, විල්අමුණ, තෙල්දෙණිය</t>
  </si>
  <si>
    <t>විදුලිය</t>
  </si>
  <si>
    <t>757-අම්බලගල</t>
  </si>
  <si>
    <t>756-ගිඩ්ඩව</t>
  </si>
  <si>
    <t>751-මානෙළුව</t>
  </si>
  <si>
    <t xml:space="preserve">747-වේරපිටිය </t>
  </si>
  <si>
    <t>750-දුන්හින්න</t>
  </si>
  <si>
    <t>752-ගිඩ්ඩව වරදිවෙල</t>
  </si>
  <si>
    <t>748-වේරතැන්න</t>
  </si>
  <si>
    <t>818-බඹරගහදෙණිය</t>
  </si>
  <si>
    <t>817-පුවක්ගහදිවෙල</t>
  </si>
  <si>
    <t>741-කොටගග</t>
  </si>
  <si>
    <t>740-ගෝනවල</t>
  </si>
  <si>
    <t>776-ගබ්බෙල</t>
  </si>
  <si>
    <t>774-සිරිදිගන</t>
  </si>
  <si>
    <t>798-කිරිබත්තලාව</t>
  </si>
  <si>
    <t>770- මීගහමඩිත්ත</t>
  </si>
  <si>
    <t xml:space="preserve">771- වෑගල </t>
  </si>
  <si>
    <t>822-වෙළපහල</t>
  </si>
  <si>
    <t>824-උඩගම්මැද්ද</t>
  </si>
  <si>
    <t xml:space="preserve">819-සඳසිරි දුනුවිල </t>
  </si>
  <si>
    <t>786-නිල්ගල</t>
  </si>
  <si>
    <t>803-මැටිදෙණිය</t>
  </si>
  <si>
    <t>800-හක්මන</t>
  </si>
  <si>
    <t>767-වැල්ලේතොට</t>
  </si>
  <si>
    <t>768-රඹුක්වැල්ල</t>
  </si>
  <si>
    <t>764-විල්අමුණ</t>
  </si>
  <si>
    <t>769-රඹුක්වැල්ල නැගෙනහිර</t>
  </si>
  <si>
    <t>766-උඩවෙල</t>
  </si>
  <si>
    <t>810-මැදමහනුවර</t>
  </si>
  <si>
    <t>812-මොරගහමුල</t>
  </si>
  <si>
    <t>811-උඩතැන්න</t>
  </si>
  <si>
    <t>829-වැවේගම</t>
  </si>
  <si>
    <t>828-සෙනරත්වෙල</t>
  </si>
  <si>
    <t>783-ගොඩමුණ්න</t>
  </si>
  <si>
    <t>788-වෙළඳරාඩ</t>
  </si>
  <si>
    <t>743-ගලබඩවත්ත</t>
  </si>
  <si>
    <t>744-නාගොල්ල</t>
  </si>
  <si>
    <t>749-බුලත්වත්ත</t>
  </si>
  <si>
    <t xml:space="preserve">830-ඇල්ලේපොල </t>
  </si>
  <si>
    <t>758-වටපාන</t>
  </si>
  <si>
    <t>761-මඩපොල</t>
  </si>
  <si>
    <t>760-ගගසිරිගම</t>
  </si>
  <si>
    <t>780-වරදිවෙල</t>
  </si>
  <si>
    <t xml:space="preserve">779-උඩබාගේ </t>
  </si>
  <si>
    <t>782-මකුල්දෙණිය</t>
  </si>
  <si>
    <t>763-කන්දේගම</t>
  </si>
  <si>
    <t>815-අම්බාල</t>
  </si>
  <si>
    <t>796-හීල්ඔය</t>
  </si>
  <si>
    <t>819-සඳසිරි දුනුවිල</t>
  </si>
  <si>
    <t>755-පුටුහපුව</t>
  </si>
  <si>
    <t>795-බර්න්සයිඩ්</t>
  </si>
  <si>
    <t>808-රජගල</t>
  </si>
  <si>
    <t>806-මාංගොඩ</t>
  </si>
  <si>
    <t>ප්‍රා.සභාව</t>
  </si>
  <si>
    <t>765- රංදෙණිය</t>
  </si>
  <si>
    <t xml:space="preserve">803-මැටිදෙණිය </t>
  </si>
  <si>
    <t>759-නුගේපතන</t>
  </si>
  <si>
    <t xml:space="preserve">787-පොද්දල්ගොඩ </t>
  </si>
  <si>
    <t>820- තැන්නේලන්ද</t>
  </si>
  <si>
    <t>813-වතුලියද්ද</t>
  </si>
  <si>
    <t>784- මාදෙණියාවක</t>
  </si>
  <si>
    <t>820-තැන්නේලන්ද</t>
  </si>
  <si>
    <t>833- අඹගහලන්ද</t>
  </si>
  <si>
    <t>අමාත්‍ය ගරු රවුෆ් හකිම්</t>
  </si>
  <si>
    <t>794-ෆර්න්ඩෙල්</t>
  </si>
  <si>
    <t>අමාත්‍ය ගරු මලික් සමරවික්‍රම</t>
  </si>
  <si>
    <t>804-හාතියල්වෙල</t>
  </si>
  <si>
    <t>අඩු ආදායම්ලාභි</t>
  </si>
  <si>
    <t>799 -දකුණු දොරලියද්ද</t>
  </si>
  <si>
    <t xml:space="preserve">වැඩ අවසන් </t>
  </si>
  <si>
    <t>කල්ඩුරියා වත්තේ ශ්‍රී මුත්තුමාරි අම්මන් කෝවිල සඳහා ද්‍රව්‍ය ලබා දිම</t>
  </si>
  <si>
    <t>797 කුරුකොහොගම</t>
  </si>
  <si>
    <t xml:space="preserve">784 -මාදෙණියාවක </t>
  </si>
  <si>
    <t>ඊ.එම්.ඩි.ජි.අබේරත්න අංක 224, හාතියල්වෙල, මැදමහනුවර</t>
  </si>
  <si>
    <t>නමදගල ග්‍රා.ස.ස</t>
  </si>
  <si>
    <t>772 රංමුල්ල</t>
  </si>
  <si>
    <t>798 කිරිබත්තලාව</t>
  </si>
  <si>
    <t>ඩබ්.ජි.බණ්ඩාර මැණිකා, උඩමාංගොඩ, නමදගල</t>
  </si>
  <si>
    <t xml:space="preserve">කේ.ජි.සුමිත්‍රා, වරදිවෙල, වේරපිටිය </t>
  </si>
  <si>
    <t>ඊ.කේ.එච්.එම්.ජි.අබේකෝන් බණ්ඩා, 129, අම්බාල, මැදමහනුවර</t>
  </si>
  <si>
    <t>ඩි.එම්.යු.ජි.තිලකරත්න බණ්ඩා, 129, අම්බාල, මැදමහනුවර</t>
  </si>
  <si>
    <t>වි.තංගවේල්, නව තුනිස්ගල ජනපදය, ගෝමරය</t>
  </si>
  <si>
    <t>වටපාන දිගනේකුඹුර මාර්ගය සංවර්ධනය කිරීම.</t>
  </si>
  <si>
    <t>ගං ඉම බණ්ඩාරනායක විදුහල අසල මාර්ගය සංවර්ධනය කිරීම.</t>
  </si>
  <si>
    <t>දිවුල්ගහමඩ හොරණෑතැන්න වත්ත මාර්ගය සංවර්ධනය කිරීම.</t>
  </si>
  <si>
    <t>මඩපොල සිට ගගසිරිගම විහාරය දක්වා යන මාර්ගය සංවර්ධනය කිරීම.</t>
  </si>
  <si>
    <t>මහරවෙල නාරංගොල්ල ගම්සභා මාර්ගය සංවර්ධනය කිරීම.</t>
  </si>
  <si>
    <t>රංගල 68 වත්තේ ශ්‍රී මුත්තුමාරි අම්මන් කෝවිල සංවර්ධනය කිරීම.</t>
  </si>
  <si>
    <t>කොටගග පහළ කොටසේ ශ්‍රී මුත්තුමාරි අම්මන් කෝවිල සංවර්ධනය කිරීම.</t>
  </si>
  <si>
    <t>කොටගග ඉහළ කොටසේ ශ්‍රී මුත්තුමාරි අම්මන් කෝවිල සංවර්ධනය කිරීම.</t>
  </si>
  <si>
    <t>ලෝලුගම ශ්‍රී මුත්තුමාරි අම්මන් කෝවිල සංවර්ධනය කිරීම.</t>
  </si>
  <si>
    <t>එන්.ටි.ජි වත්තේ ශ්‍රී මුත්තුමාරි අම්මන් කෝවිල සංවර්ධනය කිරීම.</t>
  </si>
  <si>
    <t>බෝපිටිය ශ්‍රී මුත්තුමාරි අම්මන් කෝවිල සංවර්ධනය කිරීම.</t>
  </si>
  <si>
    <t>රංදිවෙල ශ්‍රී පුෂ්පාරාම විහාරස්ථානය සංවර්ධනය කිරීම.</t>
  </si>
  <si>
    <t>එළගොල්ල පහළ කොටසේ රාමචන්ද්‍රන් මයාගේ නිවස අසලින් යන මාර්ගයේ ඉතිරි කොටස සංවර්ධනය කිරීම.</t>
  </si>
  <si>
    <t>එළගොල්ල එන්.සි. වත්තේ ශ්‍රී මුත්තුමාරි අම්මන් කෝවිල සංවර්ධනය කිරීම.</t>
  </si>
  <si>
    <t>අලුත්වෙල ගම්මානයේ ඇතුල් මාර්ගය සංවර්ධනය කිරීම.</t>
  </si>
  <si>
    <t>ගැටගහවෙල ශ්‍රී මුත්තුමාරි අම්මන් කෝවිල සංවර්ධනය කිරීම.</t>
  </si>
  <si>
    <t>රංගල එන්.සි. වත්තේ ශ්‍රී මුත්තුමාරි අම්මන් කෝවිල සංවර්ධනය කිරීම.</t>
  </si>
  <si>
    <t>රංගල පෙරු කොටසේ උදා කළ ගම්මානයට යන මාර්ගය සංවර්ධනය කිරීම.</t>
  </si>
  <si>
    <t>තංගප්පුව ප්‍රධාන මාර්ගයේ සිට රංගල එන්.සි.බාලසුබ්‍රමනියම් මයාගේ ලයින් කාමර දක්වා යන මාර්ගය සංවර්ධනය කිරීම..</t>
  </si>
  <si>
    <t>පොඩොවගොල්ල  ශ්‍රී මුත්තුමාරි අම්මන් කෝවිල අසල පැති බැම්ම ඉදි කිරීම.</t>
  </si>
  <si>
    <t>රංගල වත්තේ ශ්‍රී මුත්තුමාරි අම්මන් කෝවිලේ මුළුතැන්ගෙය සංවර්ධනය කිරීම.</t>
  </si>
  <si>
    <t>ඩක්වාරිය වත්තේ ශ්‍රී මුත්තුමාරි අම්මන් කෝවිල සංවර්ධනය කිරීම.</t>
  </si>
  <si>
    <t>තූනිස්ගල ශ්‍රී මුත්තුමාරි අම්මාන් කෝවිල සංවර්ධනය කිරීම.</t>
  </si>
  <si>
    <t>එළගොල්ල එන්.සි. කොටස ශ්‍රී මුත්තුමාරි අම්මාන් කෝවිල සංවර්ධනය කිරීම.</t>
  </si>
  <si>
    <t>තංගප්පුව වත්තේ ශ්‍රී මුත්තුමාරි අම්මන් කෝවිල සංවර්ධනය කිරීම.</t>
  </si>
  <si>
    <t>ලියන්ගහපෑල වත්තේ ශ්‍රී මුත්තුමාරි අම්මන් කෝවිල සංවර්ධනය කිරීම.</t>
  </si>
  <si>
    <t>බර්න්සයිඩ් වත්තේ ශ්‍රී මුත්තුමාරි අම්මන් කෝවිල ඉදි කිරීම.</t>
  </si>
  <si>
    <t>අගුරුවැල්ල ශ්‍රී මුත්තුමාරි අම්මන් කෝවිල සංවර්ධනය කිරීම.</t>
  </si>
  <si>
    <t>වෛතලාව පච්චකාඩු මාර්ගයේ වටමලේ දක්වා යන මාර්ගය සංවර්ධනය කිරීම.</t>
  </si>
  <si>
    <t>වෛතලාව ඉහළ කොටසේ ශ්‍රී මායවර් කෝවිල සංවර්ධනය කිරීම.</t>
  </si>
  <si>
    <t>වෛතලාව පහළ කොටසේ ශ්‍රී මුත්තුමාරි අම්මන් කෝවිල සංවර්ධනය කිරීම.</t>
  </si>
  <si>
    <t>පච්චකාඩුවත්තේ ශ්‍රී මුත්තුමාරි අම්මන් කෝවිල සංවර්ධනය කිරීම.</t>
  </si>
  <si>
    <t>ගලේකැලේ වත්තේ ස්ටෝරු මාර්ගය සංවර්ධනය කිරීම.</t>
  </si>
  <si>
    <t>දොතුරුකන්ද මාර්ගය සංවර්ධනය කිරීම.</t>
  </si>
  <si>
    <t>රජවැල්ල ශ්‍රී මුත්තුමාරි අම්මන් කෝවිල සංවර්ධනය කිරීම.</t>
  </si>
  <si>
    <t>දොඩම්ගොල්ල  ශ්‍රී මුත්තුමාරි අම්මන් කෝවිල සංවර්ධනය කිරීම.</t>
  </si>
  <si>
    <t>දොඩම්ගොල්ල රෝමානු කතෝලික දේවස්ථානයේ පැති බැම්ම සංවර්ධනය කිරීම.</t>
  </si>
  <si>
    <t>රජවැල්ල සිත්තිවිනාගම් දහම් පාසල සංවර්ධනය කිරීම.</t>
  </si>
  <si>
    <t>මීරියගොල්ල ශ්‍රී සුබ්‍රමනියම් සාමි කෝවිල සංවර්ධනය කිරීම.</t>
  </si>
  <si>
    <t>මීරියගොල්ල වත්තේ ශ්‍රී මුත්තුමාරි අම්මන් කෝවිල සංවර්ධනය කිරීම.</t>
  </si>
  <si>
    <t>මීරියගොල්ල මුරුගන් කෝවිල අසල සිට වාඩිය ලයිම දක්වා යන  මාර්ගය සංවර්ධනය කිරීම..(ගල්මඩුව හරහා)</t>
  </si>
  <si>
    <t>නිතුලේමඩ ශ්‍රී මුත්තුමාරි අම්මන් කෝවිල සංවර්ධනය කිරීම.</t>
  </si>
  <si>
    <t>නිතුලේමඩ සුමන් මයාගේ නිවස අසලින් යන මාර්ගය සංවර්ධනය කිරීම.</t>
  </si>
  <si>
    <t>නිතුලේමඩ ධර්මලිංගම් මයාගේ නිවස අසල සිට කේදිස් මයාගේ නිවස දක්වා මාර්ගය සංවර්ධනය කිරීම..</t>
  </si>
  <si>
    <t>ඩේරිෆාම් ගණදෙවි කෝවිල සංවර්ධනය කිරීම.</t>
  </si>
  <si>
    <t>මාබේරියතැන්න කතරගම දේවස්ථානය සංවර්ධනය කිරීම.</t>
  </si>
  <si>
    <t>මාබේරියතැන්න ක්‍රිස්තියානි දේවස්ථානය  සංවර්ධනය කිරීම.</t>
  </si>
  <si>
    <t>ඩේරිෆාම් වත්තේ ක්‍රිඩා පිටිය සංවර්ධනය කිරීම.</t>
  </si>
  <si>
    <t>සෙනරත්වෙල විදුරෙයි කන්නා මහතාගේ නිවස අසලින් යන මාර්ගය සංවර්ධනය කිරීම.</t>
  </si>
  <si>
    <t>සෙනරත්වෙල වසන්තා දිසානායක මහත්මියගේ නිවස අසල සිට කතරගම දේවාලය දක්වා යන මාර්ගය සංවර්ධනය කිරීම.</t>
  </si>
  <si>
    <t>සෙනරත්වෙල කතරගම කෝවිල සංවර්ධනය කිරීම.</t>
  </si>
  <si>
    <t>හිජුරාපුර සිට අඹගහලන්ද දක්වා යන මාර්ගය සංවර්ධනය කිරීම.</t>
  </si>
  <si>
    <t>පුටුහපුව, 755 කැන්දගොල්ල, ගැටගහවෙල ධම්මරංසි මාවතෙන් කැන්දගොල්ල ගමට යන මාර්ගය කොන්ක්‍රිට් කිරීම.</t>
  </si>
  <si>
    <t>ඉන්ද්‍රා මානෙල් හෝටලය අසල සිට අම්බලගල හරහා ගිඩ්ඩව දක්වා දිවෙන මාර්ගය සංවර්ධනය කිරීම.</t>
  </si>
  <si>
    <t>දෙල්ගස්තැන්න සිට හිඳගොඩහේන හරහා වරදිවෙලට යන මාර්ගය කොන්ක්‍රිට් කිරීම.</t>
  </si>
  <si>
    <t>ගිඩ්ඩව 750 වසමේ පාසල් මාවත ඉදි කිරීම.</t>
  </si>
  <si>
    <t>පුටුහපුව, 755  අම්බලගල ජයසිංහගේ කඩේ ලගින් ගගට පියගැටපෙළ සකස් කිරීම.</t>
  </si>
  <si>
    <t>වැලිකැටිය වසමේ දෙල්ගස්තැන්නේ සිට ගැටගහවෙල දක්වා ප්‍රධාන මාර්ගය සංවර්ධනය කිරීම. අදියර 1</t>
  </si>
  <si>
    <t xml:space="preserve">සමගි මාවතේ මානෙළුව හා මැදගම්මැද්ද කොටස ආවරණය වන පරිදි  කොන්ක්‍රිට් කිරීම..  </t>
  </si>
  <si>
    <t>වැලිකැටිය වසමේ දෙල්ගස්තැන්නේ සිට ගැටගහවෙල දක්වා ප්‍රධාන මාර්ගය සංවර්ධනය කිරීම. අදියර 2</t>
  </si>
  <si>
    <t>වැලිකැටිය ග්‍රාම සේවා වසමේ අළුපොත සිට වරදිවෙල දක්වා දිවෙන බටගල්ල මැද මාර්ගයේ ඉතිරි කොටස සංවර්ධනය කිරීම.</t>
  </si>
  <si>
    <t>වේරපිටිය සිට නටව්ව දිවෙන මාර්ගය සංවර්ධනය කිරීම.</t>
  </si>
  <si>
    <t>රංදිවෙල එන් සි වත්තේ කෝවිල අසල මාර්ගය කොන්ක්‍රිට් කිරීම.</t>
  </si>
  <si>
    <t>දුන්හින්න වරකාලන්ද ජනපදයේ ඉහල ගුනේ මහතාගේ වෙළදසැල අසල සිට ඉහලට මාර්ගය සංවර්ධනය කිරීම.</t>
  </si>
  <si>
    <t>දුන්හින්න විජේසිංහ මහතාගේ නිවස අසල සිට සුනිල් වේරපිටිය මහතාගේ නිවස දක්වා මාර්ගය කොන්ක්‍රිට් කිරීම.</t>
  </si>
  <si>
    <t>අළුගොල්ල කනත්ත අසල සිට කැටවලමුල්ල දක්වා දිවෙන මාර්ගය සංවර්ධනය කිරීම.</t>
  </si>
  <si>
    <t>දුන්හින්න රෝහල අසල සිට ගලහිටියාව යසරත්න මහතාගේ නිවස අසල දක්වා සංවර්ධනය කිරීම.</t>
  </si>
  <si>
    <t>ගිඩ්ඩව වරදිවෙල මහතුන් මහතාගේ වෙළදසැල අසල සිට දෙල්ගස්තැන්න දක්වා දිවෙන මාර්ගයේ පාලම සංවර්ධනය කිරීම.</t>
  </si>
  <si>
    <t>වරදිවෙල මාර්ගයේ මහතුන් මුදලාලිගේ වෙළඳ සැල අසලින් කොලගොල්ල හරහා වේරපිටිය දක්වා දිවෙන අතුරු මාර්ගය කොන්ක්‍රිට් කිරීම.</t>
  </si>
  <si>
    <t>වරකාලන්ද ජනපදයේ ඉහල වසන්ත මහතාගේ නිවස අසල සිට සුමනජෝති විදුහල දක්වා මාර්ගය සංවර්ධනය කිරීම.</t>
  </si>
  <si>
    <t>වේරපිටිය ප්‍රධාන මාර්ගයේ තුසිත මහතාගේ නිවස අසලින් නැකත් ගෙදර වත්ත හරහා දිවෙන අතුරු මාර්ගය සංවර්ධනය කිරීම.</t>
  </si>
  <si>
    <t>බඹරගහදෙණිය අගුරුවෙලගම වෙළේකුඹුර සිට අගුරුවෙල වැව හරහා ගෝනාගල දක්වා වු මාර්ගයේ ඉතිරි කොටස සංවර්ධනය කිරීම.</t>
  </si>
  <si>
    <t xml:space="preserve">අම්බාල හනීෆා මුදලාලිගේ වෙළදසැල  අසලින් ආරම්භ වන පුස්ගෝව මාර්ගය සංවර්ධනය කිරීම. </t>
  </si>
  <si>
    <t xml:space="preserve">මහදොරලියද්ද මීගහදිවෙල මාර්ගය සංවර්ධනය කිරීම. </t>
  </si>
  <si>
    <t>මහදොරලියද්ද ඇල්කොටුව මාර්ගය සංවර්ධනය කිරීම.</t>
  </si>
  <si>
    <t>813 වතුලියද්ද වසමේ ගල්ලැහැ වත්තේ සිට උඩුපිටියට යන මාර්ගය සංවර්ධනය කිරීම.</t>
  </si>
  <si>
    <t>817 පුවක්ගහදිවෙල ගමට යන මාර්ගය සංවර්ධනය කිරීම.</t>
  </si>
  <si>
    <t>කොටගග ඉහළ කොටස රන්විල කාමන් කෝවිලේ සිට කොටගග ඉහල කොටසට ගමන් කරන මාර්ගය සංවර්ධනය කිරීම.</t>
  </si>
  <si>
    <t>රංගල ගෝනවල මාර්ගය සංවර්ධනය කිරීම.</t>
  </si>
  <si>
    <t>රංගල පේරු කොටසේ නව නිවාස සදහා යන මාර්ගය සංවර්ධනය කිරීම.</t>
  </si>
  <si>
    <t>ගබ්බෙල ඇඹලගම යා වෙන මීගහ ඇල්ල මාර්ගය සංවර්ධනය කිරීම.</t>
  </si>
  <si>
    <t>ගබ්බෙල විහාරය අසලින් ආරම්භ වි ඇඹලගම දක්වා දිවෙන මාර්ගය සංවර්ධනය කිරීම.</t>
  </si>
  <si>
    <t>ගබ්බෙල පුස්සැල්ලාගොල්ල යා වන කොතලමුල්ල ඇල හරහා දිවෙන මාර්ගය සංවර්ධනය කිරීම.</t>
  </si>
  <si>
    <t>රංගල පොලිසිය අසලින් ආරම්භ වි ඇඹලගම දක්වා දිවෙන මාර්ගය සංවර්ධනය කිරීම.</t>
  </si>
  <si>
    <t>සිරිදිගන ගබ්බෙල ප්‍රධාන මාර්ගය සංවර්ධනය කිරීම.</t>
  </si>
  <si>
    <t>770 වෑගල ගල්කන්ද දක්වා දිවෙන මාර්ගය සංවර්ධනය කිරීම.</t>
  </si>
  <si>
    <t>773 කුරුකොහොගම තැන්නකඩේ සිට ලබුවන්ගොඩ දක්වා මාර්ගය කොන්ක්‍රිට් කිරීම.</t>
  </si>
  <si>
    <t>දකුණු දොරලියද්ද සිට කුඹුකොන කොටසට එන මාර්ගය මිටර් 100 ක් කොන්ක්‍රිට් කිරීම.</t>
  </si>
  <si>
    <t>වෑගල 770, මීගහමඩිත්ත ග්‍රාම නිලධාරි වසමේ මහියංගනය මාර්ගයේ 28 කණුව අසලින් වෑගල හරහා දකුණු දොරලියද්ද දක්වා දිවෙන මාර්ගයේ ආරම්භක ස්ථානය කොන්ක්‍රිට් කිරීම.</t>
  </si>
  <si>
    <t>779 දකුණු දොරලියද්ද ලබුවන්ගොඩ ගල්ලැස්සාව වත්ත මාර්ගය සංවර්ධනය කිරීම.</t>
  </si>
  <si>
    <t>වෑගල පාලම අසල සිට දකුණු දොරලියද්ද දක්වා දිවෙන මාර්ගය ගල් තාර යොදා සංවර්ධනය කිරීම. අදියර 1</t>
  </si>
  <si>
    <t xml:space="preserve"> කිරිබත්තලාව වසමේ තැන්නකඩේ සිට ලබුවන්ගොඩ දක්වා මාර්ගය සංවර්ධනය කිරීම. දෙවන අදියර</t>
  </si>
  <si>
    <t>දකුණු දොරලියද්ද ගල්මල්ඔය මාර්ගයේ සිට වෑගල පාලම දක්වා ඇති මාර්ගය තාර දමා සංවර්ධනය කිරීම.</t>
  </si>
  <si>
    <t>වෑගල ජල ව්‍යාපෘතිය දක්වා දිවෙන මාර්ගය සංවර්ධනය කිරීම.</t>
  </si>
  <si>
    <t>වෑගල 771 ග්‍රාම නිලධාරි වසමේ වෑගල පාලම අසල සිට දකුණු දොරලියද්ද දක්වා ප්‍රධාන මාර්ගය තාර දමා සංවර්ධනය කිරීම. අදියර 2</t>
  </si>
  <si>
    <t>වේඩරුව මැද පාර සංවර්ධනය කිරීම.</t>
  </si>
  <si>
    <t>උඩගම්මැද්ද ග්‍රාම සේවා වසමේ බතලවතුපිටියේ මාර්ගය සංවර්ධනය කිරීම.</t>
  </si>
  <si>
    <t>උඩවැව සිට සඳසිරි දුනුවිල මහාබෝධි පාසල අසල පොදු ලිදට යන මාර්ගය සංවර්ධනය කිරීම.</t>
  </si>
  <si>
    <t>සඳසිරි දුනුවිල පොදු සුසාන භූමියට යන මාර්ගය සංවර්ධනය කිරීම.</t>
  </si>
  <si>
    <t>තැන්නලන්ද සිට සඳසිරි දුනුවිල උඩවැව දක්වා ගම්සභා මාර්ගයේ ඉතිරි කොටස සංවර්ධනය කිරීම.</t>
  </si>
  <si>
    <t>වේඩරුව උඩගම්මැද්ද ග්‍රාම සේවා වසමේ ගොඩමුණ්න මාර්ගය සංවර්ධනය කිරීම.</t>
  </si>
  <si>
    <t>මීගහලන්ද සඳසිරි දුනුවිල බඹරගහදෙණිය වෙලමැද මාර්ගය සංවර්ධනය කිරීම.</t>
  </si>
  <si>
    <t>මහරවෙල 785 අළුත්පාලමේ සිට මහරවෙල ගමට පිවිසෙන මාර්ගය සංවර්ධනය කිරීම.</t>
  </si>
  <si>
    <t>උඩිස්පත්තුව, නිල්ගල අංක 768 වසමේ නිල්ගල මංසන්දියෙන් ආරම්භ වි මහකුඹුර දෙහිගස්හින්න හරහා නිල්ගල දක්වා දිවෙන මාර්ගය සංවර්ධනය කිරීම.</t>
  </si>
  <si>
    <t>කටකිතුල සිට තේ කන්ද මාර්ගය සම්පුර්ණයෙන් සංවර්ධනය කිරීම.</t>
  </si>
  <si>
    <t>උඩිස්පත්තුව,මුස්ලිම් විදුහල අසලින් ආරම්භ වි අශෝක මහතාගේ නිවස දක්වා යන මාර්ගය සංවර්ධනය කිරීම.</t>
  </si>
  <si>
    <t>රංමුල්ල 772, ප්‍රධාන පාරේ පන්සල අසල සිට චන්ද්‍ර සේන මහතාගේ නිවස දක්වා මාර්ගය කොන්ක්‍රිට් කිරීම.</t>
  </si>
  <si>
    <t xml:space="preserve">උඩිස්පත්තුව, රංමුල්ල, 772 රංමුල්ල සිට වෑගල දක්වා ඇති ගම්සභා මාර්ගය සංවර්ධනය කිරීම. </t>
  </si>
  <si>
    <t>රංමුල්ල සර්වෝදය ලිද අසලින් කටකිතුල දක්වා යන මාර්ගය සංවර්ධනය කිරීම.</t>
  </si>
  <si>
    <t>උඩිස්පත්තුව මාදෙණියාවක පත්තිණි දේවාලය අසලින් වමට දිවෙන මාර්ගය සංවර්ධනය කිරීම.</t>
  </si>
  <si>
    <t>රංමුල්ල 772,ධර්මසිරි මහතාගේ නිවස අසල සිට වෑගල දක්වා ඇති ගම් සභා මාර්ගය සංවර්ධනය කිරීම.</t>
  </si>
  <si>
    <t>කටකිතුල හතමුණ වත්ත මාර්ගය කොන්ක්‍රිට් කිරීම.</t>
  </si>
  <si>
    <t>උඩිස්පත්තුව ප්‍රජා සෞඛ්‍ය මධ්‍යස්ථානයට දිවෙන මාර්ගය සංවර්ධනය කිරීම.</t>
  </si>
  <si>
    <t>උඩිස්පත්තුව ආයුර්වේද මධ්‍යස්ථානයට දිවෙන මාර්ගය සංවර්ධනය කිරීම.</t>
  </si>
  <si>
    <t>කන්දේකුඹුර පවුන්තැන්න ඇලේ සිට එක්ලක්ෂ කදුර දක්වා දිවෙන මාර්ගය සංවර්ධනය කිරීම.</t>
  </si>
  <si>
    <t>801 ග්‍රාම නිලධාරි වසම රේටියගම ගොරොක්ගහතැන්න මාර්ගය සංවර්ධනය කිරීම.</t>
  </si>
  <si>
    <t>මැදමහනුවර සිට මැටිදෙණිය දක්වා දිවෙන මාර්ගයේ බෝගහලන්ද ගමට යන මාර්ගය කොන්ක්‍රිට් කිරීම.</t>
  </si>
  <si>
    <t>රේටියගම සිට හක්මන දක්වා වන මාර්ගයේ 4 කණුව සිට තිඹිරිගහකඩුල්ල දක්වා දිවෙන මාර්ගය සංවර්ධනය කිරීම.</t>
  </si>
  <si>
    <t>අංක 802 කන්දකුඹුර ග්‍රාම නිලධාරි වසමේ පොල්වත්තේ ඇස්වැද්දුම නැමති අඩි පාරේ පියගැටපෙල ඉතිරි කොටස සංවර්ධනය කිරීම.</t>
  </si>
  <si>
    <t>මැටිදෙණිය ඇල්ලේපිට කුඹුර හන්දියේ සිට නාගොල්ල කඩුල්ල දක්වා මාර්ගය කොන්ක්‍රිට් කිරීම.</t>
  </si>
  <si>
    <t>වැල්ලේතොට කැපුම්පාන බෙලෙක් පිහිල්ල මාර්ගයේ කන්ද කොටස සංවර්ධනය කිරීම.</t>
  </si>
  <si>
    <t>රඹුක්වැල්ල දිස්නාවෙල දොඩංගොල්ල මාර්ගයේ මැද ඉතිරි  කොටස සංවර්ධනය කිරීම.</t>
  </si>
  <si>
    <t>රඹුක්වැල්ල බෝගහවත්ත මාර්ගය සංවර්ධනය කිරීම.</t>
  </si>
  <si>
    <t xml:space="preserve">අත්තදස්සි මාවතේ ඉතිරි කොටස් සංවර්ධනය කිරීම. </t>
  </si>
  <si>
    <t>වලවත්ත පහල කොටසේ සිට කන්දේවත්ත පාර දක්වා යන අතුරු මාර්ගය සංවර්ධනය කිරීම.</t>
  </si>
  <si>
    <t>වැල්ලේතොට කැපුම්පාන ගල්පඩිපැත්ත පාරේ පැති කාණුව සහ ඉතිරි කොටස සංවර්ධනය කිරීම.</t>
  </si>
  <si>
    <t>සියඔලාගස්තැන්න ගම්සභා පාර ඉහලට පියගැටපෙළක් සකස් කිරීම.</t>
  </si>
  <si>
    <t>රඹුක්වැල්ල නැගෙනහිර ජනපද මාර්ගය කොන්ක්‍රිට් කිරීම.</t>
  </si>
  <si>
    <t>රඹුක්වැල්ල රජ මහා විහාරය ලගින් යන පැරණි පන්සල් මාර්ගය සංවර්ධනය කිරීම.</t>
  </si>
  <si>
    <t>බිම්පුස්ස, දෙල්ගහපිටිය මාවතේ අබලන් වු කොටස සංවර්ධනය කිරීම.</t>
  </si>
  <si>
    <t>උඩවෙල රංදෙණිය පහල මාර්ගය සංවර්ධනය කිරීම.</t>
  </si>
  <si>
    <t>උඩවෙල පහුරුගොල්ල මාර්ගය සංවර්ධනය කිරීම.</t>
  </si>
  <si>
    <t>උඩවෙල සමෘද්ධි මාවතේ දොඩංගොල්ල මාර්ගයේ අවසන් කොටස සංවර්ධනය කිරීම.</t>
  </si>
  <si>
    <t>උඩවෙල සමෘද්ධි මාවතේ අතුරු මාර්ගය කොන්ක්‍රිට් කිරීම.</t>
  </si>
  <si>
    <t>නමදගල 805 ග්‍රාම සේවා වසමේ වෛතලාව පාරේ ගල් වංගුව සිට මැටිදෙණිය දක්වා දිවෙන උඩවෙල ගම් සභා පාර මාර්ගය සංවර්ධනය කිරීම.</t>
  </si>
  <si>
    <t>රඹුක්පොත ප්‍රධාන මාර්ගයෙන් ඇතුළු වන මහකුඹුර පාර සංවර්ධනය කිරීම.</t>
  </si>
  <si>
    <t>වෑතලාව ප්‍රධාන මාර්ගයේ සිට දිවෙන වෑතලාව නිල නිවාස අතුරු මාර්ගය සංවර්ධනය කිරීම.</t>
  </si>
  <si>
    <t>වෑතලාව පාරෙන් ඉහලට යන මාංගොඩ පියගැටපෙළ සකස් කිරීම.</t>
  </si>
  <si>
    <t>උඩමාංගොඩ විහාරස්ථානය අසල සිට ඉදිරියට මාර්ගය සංවර්ධනය කිරීම.</t>
  </si>
  <si>
    <t>මැදමහනුවර සිට මැටිදෙණිය පාරේ කොස්ගොල්ල ඇල පාර සංවර්ධනය කිරීම.</t>
  </si>
  <si>
    <t>වෛතලාව ගම්උදා අතුරු මාර්ගය සංවර්ධනය කිරීම.</t>
  </si>
  <si>
    <t>පෝටාකඩුල්ල පිහිල්ලේ සිට ගල්මල්ඔය දක්වා මැටිදෙණිය පාරේ සිට දිවෙන අතුරු මාර්ගය සංවර්ධනය කිරීම.</t>
  </si>
  <si>
    <t>නමදගල තලපත්කදුර පාර කොන්ක්‍රිට් කිරීම.</t>
  </si>
  <si>
    <t>මහියංගල ප්‍රධාන මාර්ගයෙන් ගලේකැලේ වෙන්දේසි ඉඩම මැදින් යන මාර්ගය සංවර්ධනය කිරීම.</t>
  </si>
  <si>
    <t>උඩතැන්නේ සිට ඌරුගල කණිටු විදුහල දක්වා වු මාර්ගයේ ඉතිරි කොටස සංවර්ධනය කිරීම.</t>
  </si>
  <si>
    <t>මොරගහමුල මංසන්දියේ උපාලි මහතාගේ නිවස අසලින් ගමට බැස යන මාර්ගය සංවර්ධනය කිරීම. අදියර 1</t>
  </si>
  <si>
    <t>මැටිදෙණිය කොස්ගොල්ල ඉහල කොටස මාර්ගය සංවර්ධනය කිරීම.</t>
  </si>
  <si>
    <t>උඩතැන්න මැද මාවතේ සිට උඩහේන නිවස දක්වා මාර්ගය සංවර්ධනය කිරීම.</t>
  </si>
  <si>
    <t>මඩුගොල්ල කොලණිය මාර්ගය සංවර්ධනය කිරීම.</t>
  </si>
  <si>
    <t>මොරගහමුල නිතුල්ගහඅරාව පාරේ කාණු පද්ධතිය සංවර්ධනය කිරීම.</t>
  </si>
  <si>
    <t>ඉහල මැදමහනුවර, ගල්පිහිල්ල පාරේ සිට ඩබ්.තිස්ස මහතාගේ නිවස දක්වා මාර්ගය සංවර්ධනය කිරීම.</t>
  </si>
  <si>
    <t>මොරගහමුල නිතුල්ගහගාව ළිද මුල්ල පාර සංවර්ධනය කිරීම.</t>
  </si>
  <si>
    <t>බෝමුරේ උඩතැන්නේ සිට  උඩුපිටිය දක්වා වු  මාර්ගය සංවර්ධනය කිරීම.</t>
  </si>
  <si>
    <t>වැවේගම ගොඩමඩිත්ත දෙවැට පාර කොන්ක්‍රිට් කිරීම.</t>
  </si>
  <si>
    <t>සෙනරත්වෙල නිතුලේමඩ 826 එල්.සුජීවනි මහත්මියගේ නිවස ඉදිරිපිට ඇති මාර්ගය කොන්ක්‍රිට් කිරීම.</t>
  </si>
  <si>
    <t>වැවේගම හපුගල්ලාවෙල මාර්ගය සංවර්ධනය කිරීම.</t>
  </si>
  <si>
    <t>නිතුලේමඩ ධර්මලිංගම් මහතාගේ නිවස ඉදිරිපිටින් ඇති මාර්ගය සංවර්ධනය කිරීම.</t>
  </si>
  <si>
    <t>නිතුලේමඩ පත්තිනි දේවාලය ඉදිරිපිටින් ඇති මාර්ගය සංවර්ධනය කිරීම.</t>
  </si>
  <si>
    <t>සෙනරත්වෙල එරන්ද මහතාගේ නිවස ඉදිරිපිටින් ඇති මාර්ගය සංවර්ධනය කිරීම.</t>
  </si>
  <si>
    <t>වැවේගම අරුමණායගම් මහතාගේ නිවස ඉදිරිපිටින් ඇති මාර්ගය සංවර්ධනය කිරීම.</t>
  </si>
  <si>
    <t>වෙහෙරගොඩ තැන්නේ මාර්ගය සංවර්ධනය කිරීම.</t>
  </si>
  <si>
    <t>කටුගොඩ කඩතුරා ගල්ලේනේ සිට පුස්හේන දක්වා දිවෙන මාර්ගය සංවර්ධනය කිරීම.</t>
  </si>
  <si>
    <t>ඉහළ ගොඩමුණ්න මාර්ගය සංවර්ධනය කිරීම.</t>
  </si>
  <si>
    <t>ඔය කඩේ සිට දෙල්ගස්හින්න දක්වා දිවෙන මාර්ගය සංවර්ධනය කිරීම.</t>
  </si>
  <si>
    <t>ඉහළ ගොඩමුණ්න මංසන්දියේ සිට ලුණුගල හන්දිය දක්වා මාර්ගය සංවර්ධනය කිරීම.</t>
  </si>
  <si>
    <t>ඉහළ ගොඩමුණ්න මංසන්දියේ සිට මකුල්දෙණිය දක්වා මාර්ගය සංවර්ධනය කිරීම.</t>
  </si>
  <si>
    <t>මොරගේ පිටිය ගල් පඩිපෙළ මාර්ගය සංවර්ධනය කිරීම.</t>
  </si>
  <si>
    <t>වෙළඳරාඩ තුනේ කණුවේ සිට සරත් නුගේගොඩ මහතාගේ නිවස ඉදිරිපිටින් දිවෙන මාර්ගය සංවර්ධනය කිරීම.</t>
  </si>
  <si>
    <t>කටුගොඩ සිට හීල්ඔය දක්වා මාර්ගය සංවර්ධනය කිරීම.</t>
  </si>
  <si>
    <t>පොද්දල්ගොඩ විහාර මාර්ගය ඉහල කොටස සංවර්ධනය කිරීම.</t>
  </si>
  <si>
    <t>වතුර ටැංකියේ සිට කටුගොඩ මාර්ගය සංවර්ධනය කිරීම.</t>
  </si>
  <si>
    <t>ගලබොඩවත්ත පාරේ සිට 13 වන ජනපදය දක්වා වු මාර්ගය සංවර්ධනය කිරීම.</t>
  </si>
  <si>
    <t>ගලබොඩවත්ත විහාරය අභියස සිට බැද්දේගම දක්වා මාර්ගය ඉතිරි කොටස සංවර්ධනය කිරීම.</t>
  </si>
  <si>
    <t>ගලබොඩවත්ත පාරේ සිට මහේන්ද්‍රන් මහතාගේ නිවස අසල ඇති මාර්ගය සංවර්ධනය කිරීම.</t>
  </si>
  <si>
    <t xml:space="preserve">ගලබොඩවත්ත කණිටු විදුහලට යන මාර්ගය සංවර්ධනය කිරීම. ප්‍රථම අදියර </t>
  </si>
  <si>
    <t>සෝලන්කන්ද මාර්ගය සංවර්ධනය කිරීම.</t>
  </si>
  <si>
    <t>අඹගහලන්ද මාර්ගයේ කාණු පද්ධතිය සංවර්ධනය කිරීම.</t>
  </si>
  <si>
    <t>හිජ්රාපුර නුස්රි මහතාගේ නිවස ඉදිරියෙන් කොකෝ වත්ත දක්වා යන මාර්ගය සංවර්ධනය කිරීම.</t>
  </si>
  <si>
    <t>හිජ්රාපුර 832 බායි වත්ත පාර සංවර්ධනය කිරීම.</t>
  </si>
  <si>
    <t>ඇල්ලේපොල 830 ගයාන් නිවස අසල නුගගහපිටිය මාර්ගය සංවර්ධනය කිරීම.</t>
  </si>
  <si>
    <t>හිජ්රාපුර අංක 832 පල්ලිය අසල ප්‍රධාන මාර්ගයේ පැති බැම්ම ඉදි කිරීම.</t>
  </si>
  <si>
    <t>ගල්අම්බලම 831 කෝපිවත්ත ප්‍රධාන මාර්ගය සංවර්ධනය කිරීම.</t>
  </si>
  <si>
    <t>අඹගහලන්ද වසමේ 833 රසාක් හාජ්ජියාගේ නිවස අසල මාර්ගය සංවර්ධනය කිරීම.</t>
  </si>
  <si>
    <t>ගල්අම්බලම 831 අනර්ස් වුඩ්වත්ත පාර සංවර්ධනය කිරීම.</t>
  </si>
  <si>
    <t>අඹගහලන්ද 833 ෆාරුක් හාජ්ජියාගේ නිවස අසල මාර්ගය සංවර්ධනය කිරීම.</t>
  </si>
  <si>
    <t>ඇල්ලේපොල පරණ පාසල් මාවත සංවර්ධනය කිරීම.</t>
  </si>
  <si>
    <t>වටපාන අක්කර 80 දක්වා  දිවෙන මාර්ගය සංවර්ධනය කිරීම.</t>
  </si>
  <si>
    <t>මඩපොල ඇතිනි මංකඩ කඩුල්ල මාර්ගය සංවර්ධනය කිරීම.</t>
  </si>
  <si>
    <t>වටපාන සිට ඉන්ද්‍රා මානෙල් හෝටලය දක්වා මාර්ගය සංවර්ධනය කිරීම.</t>
  </si>
  <si>
    <t>වටපාන සිට අළුගොල්ල මහතාගේ  නිවස අසලින් දිවෙන මාර්ගය සංවර්ධනය කිරීම.</t>
  </si>
  <si>
    <t>වටපාන අක්කර 80 කොබිල්ලපතන මාර්ගය සංවර්ධනය කිරීම.</t>
  </si>
  <si>
    <t>මඩපොල ළිද අසලින් කලඔටුවාව දක්වා දිවෙන මාර්ගය සංවර්ධනය කිරීම.</t>
  </si>
  <si>
    <t>ගගසිරිගම වරාගොල්ල වත්ත මාර්ගය සංවර්ධනය කිරීම.</t>
  </si>
  <si>
    <t>ගගසිරිගම ඉහලගම බෝක්කුව සහිතව මාර්ගය සංවර්ධනය කිරීම.</t>
  </si>
  <si>
    <t>මඩපොල රංදෙණිය මාර්ගය සංවර්ධනය කිරීම.</t>
  </si>
  <si>
    <t>මඩපොල ගම් සභා මාර්ගය සංවර්ධනය කිරීම.</t>
  </si>
  <si>
    <t>වරදිවෙල ග්‍රාම නිලධාරි වසමේ ප්‍රජා ශාලාව අසලින් පහලට යන මාර්ගය පැති බැම්ම සහිතව කොන්ක්‍රිට් කිරීම.</t>
  </si>
  <si>
    <t>උඩබාගේ වසමේ සුමුදු නිවස අසලින් පහලට බන්දුල මහතාගේ නිවස අසල දක්වා මාර්ගය සංවර්ධනය කිරීම.</t>
  </si>
  <si>
    <t>දකුණු බලගහතැන්න කුඹුක්ගහ මුල සිට දෙල්ගස්තැන්න දක්වා මාර්ගයේ 1, 2, 4 බෝක්කු ඉදි කිරීම. සදහා</t>
  </si>
  <si>
    <t>උඩබාගේ වසමේ රණවිරු ජය මාවත සංවර්ධනය කිරීම.</t>
  </si>
  <si>
    <t>මකුල්දෙණිය වසමේ බෝබැබිල සිට එන මැද මාවත සංවර්ධනය කිරීම.</t>
  </si>
  <si>
    <t>අමුපිටිය වසමේ දකුණු බලගහතැන්න ශ්‍රී ධම්මරස්සි මාවත ප්‍රතිසංස්කරණය කිරීම.</t>
  </si>
  <si>
    <t>උතුරු බලගහතැන්න සිට බෝබැබිල දක්වා දිවෙන ගම් සභා මාර්ගය සංවර්ධනය කිරීම.</t>
  </si>
  <si>
    <t>අංක 782 මකුල්දෙණිය ප්‍රජා ශාලාව අසල සිට ඇඹලගම දක්වා දිවෙන මාර්ගය කොන්ක්‍රිට් කිරීම.</t>
  </si>
  <si>
    <t>බෝබැබිල වසමේ ග්‍රාමිය බැංකුව අසලින් යන මාර්ගය සංවර්ධනය කිරීම.</t>
  </si>
  <si>
    <t>බෝබැබිල ග්‍රාමීය බැංකුව අසලින් පහලට සෘජුව යන මාර්ගය සංවර්ධනය කිරීම.</t>
  </si>
  <si>
    <t xml:space="preserve">බෝබැබිල කොළණිය මාර්ගයේ රූපසිංහ මයාගේ  නිවස අසල මාර්ගය සංවර්ධනය කිරීම. </t>
  </si>
  <si>
    <t>වරදිවෙල වසමේ පාසල් මාවතේ පියසිරි මහතාගේ ඉඩමට මාර්ගයේ පැති බැම්ම ඉදි කිරීම.</t>
  </si>
  <si>
    <t>දකුණු බලගහතැන්න කුඹුක්ගහ මුල සිට දෙල්ගස්තැන්න මාර්ගයේ දෙවන බෝක්කුව අසල පැති බැම්ම ඉදි කිරීම.</t>
  </si>
  <si>
    <t>උතුරු බලගහතැන්නේ මහ කොස්ගහමුල අසලින් ඉහලට යන මාර්ගය සංවර්ධනය කිරීම.</t>
  </si>
  <si>
    <t>උල්පත යාය මාර්ගයේ පාලම අසල මාර්ගය වංගුව පුළුල් කිරීම. අදියර 1</t>
  </si>
  <si>
    <t>මුදුනවත්ත කප්පරගල මාර්ගය වැඩිදියුණු කිරීම.</t>
  </si>
  <si>
    <t>කන්දේගම ප්‍රජා ශාලාව අසල බෝක්කුව ඉදි කිරීම.</t>
  </si>
  <si>
    <t>කන්දේගම උල්පත යාය මාර්ගයේ පාලම අසල වංගුව සංවර්ධනය කිරීම. අදියර 2</t>
  </si>
  <si>
    <t>කරල්ලියද්ද සිරිදිගන මාර්ගයේ කන්දේවත්ත ස්ටෝරුව අසල ප්‍රධාන මාර්ගයේ ඉතිරි කොටස කොන්ක්‍රිට් කිරීම.</t>
  </si>
  <si>
    <t>සිරිදිගන මාර්ගයේ අනිලකැලේ වත්ත හරහා ඇති මාර්ගයේ ඉතිරි කොටස සංවර්ධනය කිරීම.</t>
  </si>
  <si>
    <t>මොරගහමුල එස්.එම්.ආර් .නිවස අසලින් යන මාර්ගය සංවර්ධනය කිරීම. අදියර 2</t>
  </si>
  <si>
    <t>පොද්දල්ගොඩ සෞඛ්‍ය මධ්‍යස්ථානයේ සිට කලකැටිය සුසාන භූමිය දක්වා දිවෙන මාර්ගය සංවර්ධනය කිරීම.</t>
  </si>
  <si>
    <t>හක්මන රේටියගම තැන්නේවෙල මාර්ගයේ බෝක්කු යෙදා මාර්ගය සංවර්ධනය කිරීම.</t>
  </si>
  <si>
    <t>හීල්ඔය බස්නැවතුපොළ සිට හක්මන දක්වා දිවෙන මාර්ගය සංවර්ධනය කිරීම.</t>
  </si>
  <si>
    <t xml:space="preserve">කුරුකොහොගම පන්සල දක්වා දිවෙන මැද පාරේ ආරම්භක කොටස සංවර්ධනය කිරීම. </t>
  </si>
  <si>
    <t xml:space="preserve">වතුලියද්ද 813 වතුලියද්ද ක්‍රිඩා පිටිය හරහා දිවෙන ගම මැද පාර සංවර්ධනය කිරීම. -ප්‍රථම අදියර </t>
  </si>
  <si>
    <t xml:space="preserve">වතුලියද්ද 813 වතුලියද්ද ක්‍රිඩා පිටිය හරහා දිවෙන ගම මැද පාර සංවර්ධනය කිරීම. -දෙවන අදියර </t>
  </si>
  <si>
    <t>කිරිවානාකැටිය ජල යෝජනා ක්‍රමය ක්‍රියාත්මක කිරීම.</t>
  </si>
  <si>
    <t>වේඩරුව උදාගම්මානයට ජලය ලබාදිම සඳහා වන ව්‍යාපෘතිය ක්‍රියාත්මක කිරීම.</t>
  </si>
  <si>
    <t>814 මහදොරලියද්ද ක්‍රිඩා පිටිය සංවර්ධනය කිරීම.</t>
  </si>
  <si>
    <t>අම්බාල පාසල් ක්‍රිඩා පිටිය සංවර්ධනය කිරීම.</t>
  </si>
  <si>
    <t>816 මීරියගොල්ල පොදු ක්‍රිඩා පිටිය සංවර්ධනය කිරීම.</t>
  </si>
  <si>
    <t>820 තැන්නලන්ද ප්‍රාථමික විද්‍යාලයීය ක්‍රිඩා පිටිය සංවර්ධනය කිරීම.</t>
  </si>
  <si>
    <t>793 තංගප්පුව කල්දුරියා ක්‍රිඩා පිටිය සංවර්ධනය කිරීම.</t>
  </si>
  <si>
    <t>සඳසිරි දුනුවිල මහාබෝධි පාසලේ ක්‍රිඩා පිටිය සංවර්ධනය කිරීම.</t>
  </si>
  <si>
    <t>මාබේරිය දෙමළ විද්‍යාලයේ ක්‍රිඩා පිටිය සංවර්ධනය කිරීම.</t>
  </si>
  <si>
    <t>හිජ්රාපුර ක්‍රිඩා පිටියේ පැතිවිකට්ටුවක් සකස් කිරීම.</t>
  </si>
  <si>
    <t>බෝබැබිල වසමේ පොදු ක්‍රිඩාංගණය සංවර්ධනය කිරීම.</t>
  </si>
  <si>
    <t>උඩිස්පත්තුව ගැටකොහොවත්ත ක්‍රිඩා පිටියට ක්‍රිඩා භාණ්ඩ කාමරයක් ඉදි කිරීම.</t>
  </si>
  <si>
    <t xml:space="preserve">ගංඉම බණ්ඩාරනායක මහා විද්‍යාලයේ ක්‍රිඩා පිටිය සංවර්ධනය කිරීම.  </t>
  </si>
  <si>
    <t>පුටුහපුව පිහිල්ල  සංවර්ධනය කිරීම.</t>
  </si>
  <si>
    <t>ගිඩ්ඩව රන්කොත් පුරාණ විහාරයේ දාන ශාලාව සංවර්ධනය කිරීම.</t>
  </si>
  <si>
    <t>මොරගහමුල කතරගම දේවාලය සංවර්ධනය කිරීම.</t>
  </si>
  <si>
    <t xml:space="preserve">ගැටගහවෙල ශ්‍රී මුත්තුමාරි අම්මන් කෝවිල සංවර්ධනය කිරීම. </t>
  </si>
  <si>
    <t>වේරපිටිය පුරාණ විහාරස්ථානයේ සංඝාවාස ගොඩනැගිල්ලේ බිම් මහල  සංවර්ධනය කිරීම.</t>
  </si>
  <si>
    <t>අම්බාල පේරකැටිය ශ්‍රී ජිනරතන බෞද්ධ මධ්‍යස්ථානයේ ධර්ම ශාලාව සංවර්ධනය කිරීම.</t>
  </si>
  <si>
    <t>අම්බාල අශෝකාරාමයේ ධර්ම ශාලාව සංවර්ධනය කිරීම.</t>
  </si>
  <si>
    <t>උඩිස්පත්තුව මුස්ලිම් පල්ලිය සංවර්ධනය කිරීම.</t>
  </si>
  <si>
    <t>බර්න්සයිඩ් 795 ශ්‍රී මුත්තු අම්මාන් කෝවිල  ඉදි කිරීම.</t>
  </si>
  <si>
    <t>රංගල නව නගරයේ 790 ශ්‍රී මුත්තු අම්මාන් කෝවිල සංවර්ධනය කිරීම.</t>
  </si>
  <si>
    <t>රංගල බෞද්ධ මධ්‍යස්ථානය සංවර්ධනය කිරීම.</t>
  </si>
  <si>
    <t>අමුපිටිය විහාරස්ථානයේ  සංඝාවාසයෙ ඉහල මහල සංවර්ධනය කිරීම.</t>
  </si>
  <si>
    <t>වේඩරුව කිරිවෙහෙර පුරාණ රජ මහා විහාරයේ දහම් පාසල් ගොඩනැගිල්ල ඉදි කිරීම.</t>
  </si>
  <si>
    <t xml:space="preserve">උඩිස්පත්තුව ශ්‍රී සාලරුක්ඛාරාමයේ සංඝාවාසය වැඩිදියුණු කිරීම. </t>
  </si>
  <si>
    <t xml:space="preserve">උඩිස්පත්තුව ශ්‍රී පුෂ්පාරාමයේ සංඝාවාසය වැඩිදියුණු කිරීම. </t>
  </si>
  <si>
    <t>රඹුක්වැල්ල රජමහා විහාරයේ දහම් පාසල්  පුස්තකාල ගොඩනැගිල්ල සංවර්ධනය  කිරීම.</t>
  </si>
  <si>
    <t>වැල්ලේතොට නිග්‍රෝධාරාම පිරිවෙන සංවර්ධනය කිරීම.</t>
  </si>
  <si>
    <t>නමදගල පුරාණ රජ මහා විහාරයේ දාන ශාලාව ඉදි කිරීම.</t>
  </si>
  <si>
    <t>මැදමහනුවර රජමහා විහාරයේ ධර්ම ශාලාව ප්‍රතිසංස්කරණය කිරීම.</t>
  </si>
  <si>
    <t>මැදමහනුවර  දොඩංගොල්ල වත්තේ මුත්තු අම්මාන් කෝවිල සංවර්ධනය කිරීම.</t>
  </si>
  <si>
    <t>බඹරගල රජ මහා විහාරයේ සංඝාවාසය වැඩිදියුණු කිරීම.</t>
  </si>
  <si>
    <t>සෙනරත්වෙල පිටියේ දේවාලය සංවර්ධනය කිරීම.</t>
  </si>
  <si>
    <t>නිතුලේමඩ පත්තිණි දේවාලය සංවර්ධනය කිරීම.</t>
  </si>
  <si>
    <t>නිතුලේමඩ කතරගම දේවාලය සංවර්ධනය කිරීම.</t>
  </si>
  <si>
    <t xml:space="preserve">ඩේරිෆාම් ගණදෙවි කෝවිල සංවර්ධනය කිරීම. </t>
  </si>
  <si>
    <t>පොද්දල්ගොඩ විහාරයේ දාන ශාලාව සංවර්ධනය කිරීම.</t>
  </si>
  <si>
    <t>දෙහිගස්හින්න දෙගන්තිලක රජ මහා විහාරය සංවර්ධනය කිරීම.</t>
  </si>
  <si>
    <t>ගලබොඩවත්ත ශෛලාරාමය විහාරය සංවර්ධනය කිරීම.</t>
  </si>
  <si>
    <t>තූනිස්ගල මුත්තුමාරි අම්මාන් කෝවිල සංවර්ධනය කිරීම.</t>
  </si>
  <si>
    <t>අඹගහලන්ද  833  මුස්ලිම් පල්ලිය සංවර්ධනය කිරීම.</t>
  </si>
  <si>
    <t>හිජ්රාපුර 832  මුස්ලිම් පල්ලිය සංවර්ධනය කිරීම.</t>
  </si>
  <si>
    <t>වටපාන පුරාණ විහාරය සංවර්ධනය කිරීම.</t>
  </si>
  <si>
    <t>රංදිවෙල පුෂ්පාරාම විහාරස්ථානය සංවර්ධනය කිරීම.</t>
  </si>
  <si>
    <t>උඩබාගේ වසමේ පුරාණ බෝධි මළුවේ බෝධි බැම්ම පිළිසකර කිරීම.</t>
  </si>
  <si>
    <t>වරදිවෙල පුර්වාරාමයේ ඉදිවෙමින් පවතින නව සංඝාවාස ගොඩනැගිල්ල සංවර්ධනය කිරීම.</t>
  </si>
  <si>
    <t>බෝබැබිල ශ්‍රී වර්ධනාරාමයේ ධර්ම ශාලාව පිළිසකර කිරීම.</t>
  </si>
  <si>
    <t>මාංගොඩ පුරාණ විහාර දාන ශාලාව පිළිසකර කිරීම.</t>
  </si>
  <si>
    <t>මඩපොල මෙහෙණි ආරාමය සංවර්ධනය කිරීම.</t>
  </si>
  <si>
    <t>පත්තිණි අම්මා දේවාලය, දෝතළුකන්ද සංවර්ධනය කිරීම.</t>
  </si>
  <si>
    <t>හිජ්රාපුර ප්‍රධාන පාරේ පාසල අසල පාර සංවර්ධනය කිරීම.</t>
  </si>
  <si>
    <t>අඹගහලන්ද සිට බාවාකඩේ දක්වා යන මාර්ගය සංවර්ධනය කිරීම.</t>
  </si>
  <si>
    <t>ගල්අම්බලම කෝපිවත්ත පාර සංවර්ධනය කිරීම.</t>
  </si>
  <si>
    <t>අඹගහලන්ද ප්‍රධාන පාරේ රිස්වි හෝටලය ඉදිරිපිට පාර සංවර්ධනය කිරීම.</t>
  </si>
  <si>
    <t>ගමදිහාගම පරණ නාරම්පනාව පාරේ පල්ලිය ලග පාර සංවර්ධනය කිරීම.</t>
  </si>
  <si>
    <t>අඹගහලන්ද මොහියද්දින්  ජුම්මා පල්ලිය පාර සංවර්ධනය කිරීම.</t>
  </si>
  <si>
    <t>මාබේරියතැන්න නුගගහපිටිය ජනපදයට යන පාර සංවර්ධනය කිරීම.</t>
  </si>
  <si>
    <t>කොළණිය හෝටලය අසලින් යන පාර සංවර්ධනය කිරීම.</t>
  </si>
  <si>
    <t>හිජ්රාපුර මුයින් හාජියාර්ගේ නිවස අසලින් යන පාර සංවර්ධනය කිරීම.</t>
  </si>
  <si>
    <t>රංගල නගරයේ සිට ගෝනවලට යන පාරේ කාණු ඉතිරි කොටස ඉදි කිරීම.</t>
  </si>
  <si>
    <t>උඩිස්පත්තුව මාදෙණියාවක පත්තිණි දේවාලය අසලින් යන ගම්සභා මාර්ගය සංවර්ධනය කිරීම.</t>
  </si>
  <si>
    <t>රංමුල්ල හතමුණ සේවාපියස අසලින් යන මාර්ගය සංවර්ධනය කිරීම.</t>
  </si>
  <si>
    <t>රංගල වතු යායේ රංගල ඩිවිෂන් ක්‍රිඩාපිටියක් ඉදි කිරීම.</t>
  </si>
  <si>
    <t>ගෝනවල ක්‍රිඩාපිටිය සංවර්ධනය කිරීම.</t>
  </si>
  <si>
    <t>මාබේරියතැන්න කතරගම කෝවිල සංවර්ධනය කිරීම.</t>
  </si>
  <si>
    <t>උඩිස්පත්තුව ශ්‍රී සාලරුක්ඛාරාමය සංවර්ධනය කිරීම.</t>
  </si>
  <si>
    <t>උඩිස්පත්තුව පොද්දල්ගොඩ පුරාණ විහාරස්ථානය  සංවර්ධනය කිරීම.</t>
  </si>
  <si>
    <t>රංගල මුස්ලිම් පල්ලිය සංවර්ධනය කිරීම.</t>
  </si>
  <si>
    <t>බෝමුරේ ගල්කැටිය ඔය හරහා පිංවත්ත කන්ද පාර සංවර්ධනය කිරීම.</t>
  </si>
  <si>
    <t>ෆර්න්ඩෙල් ග්‍රාම නිලධාරි  වසමෙ තංගප්පුව ප්‍රධාන මාර්ගයෙ සිට උයන්ගහපෑල    මාර්ගය   සංවර්ධනය කිරීම.</t>
  </si>
  <si>
    <t>වටපාන නුගේපතන පාර සංවර්ධනය කිරීම.</t>
  </si>
  <si>
    <t>වරදිවෙල ශ්‍රී පුර්වාරාම විහාස්ථානය සංවර්ධනය කිරීම.</t>
  </si>
  <si>
    <t>රංදිවෙල ශ්‍රී පුෂ්පාරාම විහාරස්ථාන ප්‍රවිෂ්ඨ වන මාර්ගය  සංවර්ධනය කිරීම.</t>
  </si>
  <si>
    <t>පහුරුගොල්ල ජනපද මාර්ගය සංවර්ධනය කිරීම.</t>
  </si>
  <si>
    <t>රඹුක්වැල්ල උඩකොටස අත්තදස්සි මාවතේ නාරංපනාව මයාගේ නිවස අසල අබලන් මාර්ගය සංවර්ධනය කිරීම.</t>
  </si>
  <si>
    <t>එළගොල්ල තේ කර්මාන්ත ශාලාව අසල සිට එන්.සි.වත්ත දක්වා යන මාර්ගය සංවර්ධනය කිරිම</t>
  </si>
  <si>
    <t>එළගොල්ල තේ කර්මාන්ත ශාලාව අසල සිට වැව අසලින් යන මාර්ගය සංවර්ධනය කිරිම</t>
  </si>
  <si>
    <t>අඹගහලන්ද මුහියද්දින් ජුම්මා පල්ලිය සංවර්ධනය කිරිම</t>
  </si>
  <si>
    <t>ඇල්ලේපොල ගමේ පින්නකැටිය ගම්සභා මාර්ගය සංවර්ධනය කිරීම.</t>
  </si>
  <si>
    <t>බ්‍රෝම්බ්‍රාව ඉහළ මාර්ගය සංවර්ධනය කිරිම</t>
  </si>
  <si>
    <t>මීගස්තැන්න සිට ගල් ලිඳ අසලින් යන මාර්ගය සංවර්ධනය කිරිම</t>
  </si>
  <si>
    <t>821 - මිගහලන්ද</t>
  </si>
  <si>
    <t>උඩිස්පත්තුව ලයිට් හවුස් දේවස්ථානයට පිවිසෙන මාර්ගය සංවර්ධනය කිරිම</t>
  </si>
  <si>
    <t>775- පල්ලේබාගේ</t>
  </si>
  <si>
    <t>තෙල්දෙණිය රන්දෙණිය ග්‍රාම නිලධාරි කාර්යාලය අසලින් එස්.කේ.බ්ලොක්ගල් සෙන්ටර් පිටුපස මාර්ගය සංවර්ධනය කිරිම</t>
  </si>
  <si>
    <t>ඇල්ලියද්ද ප්‍රධාන මාර්ගය සංවර්ධනය කිරිම</t>
  </si>
  <si>
    <t>745-ඇල්ලියද්ද</t>
  </si>
  <si>
    <t>උඩිස්පත්තුව නිල්ගල ගම්සභා මාර්ගය සංවර්ධනය කිරිම</t>
  </si>
  <si>
    <t>වේරපිටිය දුන්හින්න වරකාලන්ද ජනපදයේ පදිංචි එස්.කවිතා සින්නතම්බි මියගේ නිවසට විදුලිය සැපයිම</t>
  </si>
  <si>
    <t>821 මීගහලන්ද වල්හාතලාව මාර්ගය සංවර්ධනය කිරිම</t>
  </si>
  <si>
    <t>මැදමහනුවර රජමහා විහාරස්ථ දායක සභාව</t>
  </si>
  <si>
    <t>තේ දළු එකතු කිරීමේ මධ්‍යස්ථානයේ සිට බාලසුබ්‍රමනියම් මයාගේ නිවස දක්වා යන මාර්ගය සංවර්ධනය කිරීම.</t>
  </si>
  <si>
    <t>දුන්හින්න ගලහිටියාව අම්බලගල අතුරු  මාර්ගය සංවර්ධනය කිරිම</t>
  </si>
  <si>
    <t>වෛතලාව මාර්ගයේ සිට උඩවෙලගම දක්වා දිවෙන මාර්ගය සංවර්ධනය කිරිම</t>
  </si>
  <si>
    <t>එළගොල්ල තේ කර්මාන්ත ශාලාව අසල සිට එන්.සි.වත්ත දක්වා යන මාර්ගය සංවර්ධනය කිරිම-අදියර 2</t>
  </si>
  <si>
    <t>බිල් වටිනාකම රු.</t>
  </si>
  <si>
    <t>2019.10.22</t>
  </si>
  <si>
    <t>තෙල්දෙණිය ජාතික පාසලේ ක්‍රිඩා පිටිය සංවර්ධනය කිරිම</t>
  </si>
  <si>
    <t>අතැති බිල් වටිනාකම රු.</t>
  </si>
  <si>
    <t>2019.12.31දිනට භෞතික හා  මූල්‍ය ප්‍රගතිය</t>
  </si>
  <si>
    <t>මුල්‍ය වියදම රු.(ප්‍රා.ලේ.) පරිපාලන වියදම් සහ ටෙස්ටින් සහිතව</t>
  </si>
  <si>
    <t>නියෝජිත නම</t>
  </si>
  <si>
    <t>රංගල කොටගග මාර්ගය සංවර්ධනය කිරිම</t>
  </si>
  <si>
    <t>හේරත් ඒකනායක මුදියන්සේලාගේ ඉඩමේ වලව්වේ චන්ද්‍රෙස්න ඒකනායක (071-4597157)</t>
  </si>
  <si>
    <t>සංශෝධනයට ඉල්ලා ඇත</t>
  </si>
  <si>
    <t>රංගල නාවලර් දෙමළ විද්‍යාලයට වැසිකිළි පහසුකම් ලබා දිම</t>
  </si>
  <si>
    <t>742-තුනිස්ගල</t>
  </si>
  <si>
    <t>පාසල් සනිපාරක්ෂක පහසුකම් සැලසීම</t>
  </si>
  <si>
    <t>තුනිස්ගල මුත්තුමාරි අම්මාන් කෝවිල (N.T.G) සංවර්ධනය කිරිම සඳහා</t>
  </si>
  <si>
    <t xml:space="preserve">742-තුනිස්ගල </t>
  </si>
  <si>
    <t>ආගමික ස්ථාන ප්‍රතිසංස්කරණය හා වැඩිදියුණු කිරිම</t>
  </si>
  <si>
    <t>ඇල්ලියද්ද කණිටු විද්‍යාලයට වැසිකිළි පද්ධතියක් ලබා දීම</t>
  </si>
  <si>
    <t>වේරපිටිය නටව්ව පාරේ තාර දැමිම දෙවන අදියර සඳහා</t>
  </si>
  <si>
    <t>747-වේරපිටිය</t>
  </si>
  <si>
    <t>වේරතැන්න අක්කර 10 කොටසේ කපා ඇති පාර සංවර්ධනය කිරිම</t>
  </si>
  <si>
    <t>දුන්හින්න පොල්වත්ත අතුරු පාර සංවර්ධනය කිරිම</t>
  </si>
  <si>
    <t>2019.10.07</t>
  </si>
  <si>
    <t>මානෙළුව අත්කම් නිවාස වලට පිවිසෙන ගල්පඩිපෙළ මාර්ගයේ ඉතිරි කොටස සංවර්ධනය කිරිම</t>
  </si>
  <si>
    <t>දුන්හින්න රෝහල අසල සිට එළගොල්ල දක්වා දිවෙන පාර වරදිවෙල ග්‍රාම සේවා වසම වරකාලන්ද ජනපදය ඉහල කොටස කොන්ක්‍රිට් කිරිම</t>
  </si>
  <si>
    <t>ගිඩ්ඩව වරදිවෙල, ගිඩ්ඩව වරදිවෙල සුමනජෝති  කණිටු විද්‍යාලයට වැසිකිලි පද්ධතියක් ලබා දිම</t>
  </si>
  <si>
    <t>වටපාන නුගේපතනට යන මාර්ගය සංවර්ධනය කිරිම</t>
  </si>
  <si>
    <t>ජනක බණ්ඩාර නුගපිටිය (071-4429954)</t>
  </si>
  <si>
    <t>මඩපොල සර්වෝදය අසලින් පලමු පටුමගට දිවෙන මාර්ගය සංවර්ධනය කිරිම</t>
  </si>
  <si>
    <t xml:space="preserve">761-මඩපොල </t>
  </si>
  <si>
    <t>සර්වෝදය (මඩපොල) අසලින් ගගසිරිගම පන්සලට යන මාර්ගය සංවර්ධනය කිරිම</t>
  </si>
  <si>
    <t>කරල්ලියද්ද කණිටු විදුහල අසලින් ගගසිරිගම පන්සල දෙසට යන පාර සංවර්ධනය කිරිම</t>
  </si>
  <si>
    <t xml:space="preserve">මඩපොල රූපසිංහගේ නිවස අසල මාර්ගයේ බැම්ම ඉදි කිරිම </t>
  </si>
  <si>
    <t>රඹුක්වැල්ල ඊ.එම්.මනුල මයාගේ නිවස අසලින් යන මාර්ගය සංවර්ධනය කිරිම</t>
  </si>
  <si>
    <t>ප්‍රතිලාභි ගැටළුතාවය මත ක්‍රියාත්මක කළ නොහැක</t>
  </si>
  <si>
    <t>රඹුක්වැල්ල නිමල් රඹුක්වැල්ල මයාගේ නිවස අසලින් යන පොදු කාණුව සංවර්ධනය කිරිම</t>
  </si>
  <si>
    <t xml:space="preserve">රඹුක්වැල්ල දොඩංගොල්ල ටි.එම්.රංජිත් මයාගේ නිවස අසලින් යන මාර්ගය  සංවර්ධනය කිරිම </t>
  </si>
  <si>
    <t>තෙල්දෙණිය නගරයෙ ළමා උයන සංවර්ධනය කිරිම</t>
  </si>
  <si>
    <t>ළමා උද්‍යාන ඉදි කිරිම</t>
  </si>
  <si>
    <t>උඩවෙල පුරාණ බෝධි මළු විහාරස්ථානයේ දාන ශාලාව සංවර්ධනය කිරිම සඳහා</t>
  </si>
  <si>
    <t>වැල්ලේතොට නැගෙනහිර පොදු ළිඳට යන පාර සංවර්ධනය කිරිම</t>
  </si>
  <si>
    <t xml:space="preserve">රඹුක්වැල්ල දොඩංගොල්ල පහළ මාර්ගය සංවර්ධනය කිරිම </t>
  </si>
  <si>
    <t>රඹුක්වැල්ල නැගෙනහිර සියඹලාගස්තැන්න පහුරුගොල්ල මාර්ගයේ උඩ කොටස බෝක්කුව ඇතුළුව පාර සංවර්ධනය කිරිම</t>
  </si>
  <si>
    <t xml:space="preserve">769-රඹුක්වැල්ල නැගෙනහිර </t>
  </si>
  <si>
    <t>රඹුක්වැල්ල නැගෙනහිරට එක්කස්ස කන්දේ දේවාලය අසලින් යන මාර්ගයේ උඩ කොටස  සංවර්ධනය කිරිම</t>
  </si>
  <si>
    <t>තේ කන්ද කටකිතුල මාර්ගය සංවර්ධනය කිරිම</t>
  </si>
  <si>
    <t>සංශෝධනය ඉල්ලා ඇත</t>
  </si>
  <si>
    <t>වීරකොන් මහතාගේ ගල්වල ඉදිරිපිටින් යන රංමුල්ල හපුගස්මුල්ල ගම්සභා මාර්ගය සංවර්ධනය කිරිම</t>
  </si>
  <si>
    <t>උඩිස්පත්තුව මුස්ලිම් පාසලේ ක්‍රිඩා පිටිය සංවර්ධනය කිරිම</t>
  </si>
  <si>
    <t>සංශෝධනය සඳහා යොමු කර ඇත</t>
  </si>
  <si>
    <t>ශ්‍රී කදිරේෂන් කෝවිල සංවර්ධනය කිරිම</t>
  </si>
  <si>
    <t>අමුපිටිය ජාතික පාසල් පිරිමි ළමුන් සඳහා වැසිකිළි පද්ධතියක්  ගෙඩනැගිම</t>
  </si>
  <si>
    <t>දකුණු බලගහතැන්න සිට වරදිවෙල මහා විදුහල දක්වා යන මාර්ගය සංවර්ධනය කිරිම</t>
  </si>
  <si>
    <t>උඩබාගේ වසමේ දකුණු බලගහතැන්න, සුසාන භූමිය අසල සිට අළුපොත බටගල්ල දක්වා දිවෙන මාර්ගය සංවර්ධනය කිරිම</t>
  </si>
  <si>
    <t>වරදිවෙල පාසල් මාවත පියසිරි මහතාගේ නිවස අසල බෝක්කුව ඉදි කිරිම</t>
  </si>
  <si>
    <t xml:space="preserve">වරදිවෙල මහා විද්‍යාලයේ ක්‍රිඩා පිටිය සංවර්ධනය කිරිම </t>
  </si>
  <si>
    <t>බෝබැබිල මහ රාජා මහතාගේ නිවස අසලින් ලුණුගල වත්තට යන මාර්ගය සංවර්ධනය කිරිම</t>
  </si>
  <si>
    <t>2019.11.07</t>
  </si>
  <si>
    <t>බෝබැබිල වසමේ ශ්‍රී වර්ධනාරාම මාවතේ උඔයවංශ මහතාගේ නිවස දෙසින් පහලට යන මාර්ගය සංවර්ධනය කිරිම</t>
  </si>
  <si>
    <t>එළගොල්ල වැව අසල සිට ඩිස්පැන්සරිය දක්වා යන මාර්ගය සංවර්ධනය කිරිම</t>
  </si>
  <si>
    <t xml:space="preserve">බෝබැබිල  පොදු ක්‍රිඩාංගනය සංවර්ධනය කිරිම </t>
  </si>
  <si>
    <t>ලුණුගල වත්තේ 4 ලයින් කාමරවල සිට දළුමඩුව දක්වා යන මාර්ගය සංවර්ධනය කිරිම</t>
  </si>
  <si>
    <t>782- මකුල්දෙණිය</t>
  </si>
  <si>
    <t xml:space="preserve">උඩිස්පත්තුව පුෂ්පාරාමය සංඝාවාසය සංවර්ධනය කිරිම </t>
  </si>
  <si>
    <t>රංගල  දෙමළ මහ විදුහලේ වැසිකිළි පද්ධතිය සංවර්ධනය කිරිම</t>
  </si>
  <si>
    <t>රංගල තංගප්පුව මාර්ගය සංවර්ධනය කිරිම</t>
  </si>
  <si>
    <t xml:space="preserve">793-තංගප්පුව </t>
  </si>
  <si>
    <t>හිල්ඔය පුරාණ විහාරස්ථානයේ දහම් පාසල් ගොඩනැගිල්ල පිළිසකර කිරිම</t>
  </si>
  <si>
    <t>හීල්ඔය පුරාණ විහාරස්ථානය අසලින් යන මැද පාර සංවර්ධනය කිරිම</t>
  </si>
  <si>
    <t>හිල්ඔය ග්‍රාම.සං.ස</t>
  </si>
  <si>
    <t>හිල්ඔය වතුර ටැංකියේ සිට කටුගොඩ දක්වා දිවෙන මාර්ගය සංවර්ධනය කිරිම දෙවන අදියර</t>
  </si>
  <si>
    <t>සරංග වැඩිහිටි සංවිධානය-හීල්ඔය</t>
  </si>
  <si>
    <t>පොද්දල්ගොඩ කුරුකොහොගම ප්‍රධාන මාර්ගයේ සිට කුරුකොහොගම පන්සල දක්වා දිවෙන මාර්ගය සංවර්ධනය කිරිම</t>
  </si>
  <si>
    <t>797-කුරුකොහොගම</t>
  </si>
  <si>
    <t>එකමුතු වැඩිහිටි සමිතිය, කුරුකොහොගම</t>
  </si>
  <si>
    <t xml:space="preserve">කුරුකොහොගම විහාරය සංවර්ධනය කිරිම </t>
  </si>
  <si>
    <t>801 ග්‍රාම නිලධාරි වසම රේටියගම ගොරොක්ගහතැන්න මාර්ගය සංවර්ධනය කිරිම</t>
  </si>
  <si>
    <t>801-රේටියගම</t>
  </si>
  <si>
    <t>කන්දේකුඹුර පාරේ අතුරු මාර්ගයක් වන හේනයාකුඹුරේ ඉහල දෙහිගොල්ල දියනිල්ලට යන ගම්සභා පාරේ ගල් පඩිපෙලවල් සකස් කිරිම</t>
  </si>
  <si>
    <t>මැටිදෙණිය පාරේ සිට දිවෙන හීදෙඩුව පාර අඩි 200 ක් කොන්ක්‍රිට් කිරිම</t>
  </si>
  <si>
    <t>වෑතලාව දෙල්පටන්ඔය පාර සංවර්ධනය කිරිම</t>
  </si>
  <si>
    <t>මැටිදෙනිය ප්‍රධාන මාර්ගයේ සිට ආරම්භ වන නමදගල දළුග්ගල මාර්ගයේ ඉතිරි කොටස් කොන්ක්‍රිට් කිරිම</t>
  </si>
  <si>
    <t>මැදමහනුවර සිට මැටිදෙනිය යන මාර්ගයේ නමදගල කලඔටුවාවට යන මාර්ගය සංවර්ධනය කිරිම</t>
  </si>
  <si>
    <t>මාංගොඩ පැරණි පන්සල්  පාරේ පැති බැම්ම ඉදි කිරිම</t>
  </si>
  <si>
    <t>මැදමහනුවර මහියංගන මහා මාර්ගයේ සිට ගලේකැලේ ඩබල් ලයිමට යන පාර සංවර්ධනය කිරිම</t>
  </si>
  <si>
    <t>807- රඹුක්පොත</t>
  </si>
  <si>
    <t>රජවැල්ල ශ්‍රී මුත්තුමාරි අම්මානි සිත්ති විනයගර් කෝවිල වැඩිදියුණු කිරිම</t>
  </si>
  <si>
    <t>මැදමහනුවර විද්‍යාලෝක ප්‍රාථමික විදුහලය යන මාර්ගය සංවර්ධනය කිරිම</t>
  </si>
  <si>
    <t>වුඩ්සයිඩ් ඉහල කොළණියට යන ගම්සභා මාර්ගයේ එස්.එම්.ටිකිරි බණ්ඩාගේ නිවස අසලින් යන ජයතිස්ස යන අයගේ නිවස දක්වා දිවෙන මාර්ගයේ පියගැටපෙළ ඉදි කිරිම</t>
  </si>
  <si>
    <t>මෝටාමුරේ පල්ලේවෙල පාර සංවර්ධනය කිරිම</t>
  </si>
  <si>
    <t>මැදමහනුවර විද්‍යාලෝක ප්‍රාථමික විදයාලයේ ක්‍රිඩා පිටිය සංවර්ධනය කිරිම</t>
  </si>
  <si>
    <t>මැදමහනුවර කණිටු විද්‍යාලයට වැසිකිලි පද්ධති 2 ක් ලබා දීම</t>
  </si>
  <si>
    <t>මැදමහනුවර රජ මහා විහාරයේ අත්වැල් වැට සංවර්ධනය කිරිම</t>
  </si>
  <si>
    <t>මොරගහමුල නිතුල්ගහරාව මාර්ගයේ කාණු පද්ධතිය සකස් කිරිම</t>
  </si>
  <si>
    <t>සේනාධීර දිසානායක, වතුලියද්ද (0758896562)</t>
  </si>
  <si>
    <t>වතුලියද්ද සුමනාරාමයේ ධර්ම ශාලාව සංවර්ධනය කිරිම</t>
  </si>
  <si>
    <t>අම්බාල වතුලියද්ද උඩකුඹුර මාර්ගය සංවර්ධනය කිරිම</t>
  </si>
  <si>
    <t>සමගි ග්‍රාම සං.සමිතිය</t>
  </si>
  <si>
    <t>මැදමහනුවර මිරියගොල්ල වුඩ්සයිඩ් වත්තේ ශ්‍රී සුබ්‍රමනියම් සාමි කෝවිල වැඩිදියුණු කිරිම</t>
  </si>
  <si>
    <t>816-මිරියගොල්ල</t>
  </si>
  <si>
    <t xml:space="preserve">උඩගම්මැද්ද වසමේ ගොඩමුණ්න මාර්ගය සංවර්ධනය කිරිම - දෙවන අදියර </t>
  </si>
  <si>
    <t>නිතුලේමඩ අක්කර 07 පොදු ලිඳ අසලින් යන මාර්ගය සංවර්ධනය කිරිම</t>
  </si>
  <si>
    <t>නිතුලේමඩ ධනපාල මහතාගේ නිවස අසලින් යන මාර්ගය සංවර්ධනය කිරිම</t>
  </si>
  <si>
    <t>ඒ.එම්.අත්තනායක බණ්ඩාර, නිතුලේමඩ (0702740380)</t>
  </si>
  <si>
    <t>නිතුලේමඩ එම්.ජි.පියසේන මහතාගේ නිවසේ සිට ඩි.එම්.ගාමිණි මහතාගේ නිවස දක්වා මාර්ගය සංවර්ධනය කිරිම</t>
  </si>
  <si>
    <t>ආර්.ගජේන්දිරන්, නිතුලේමඩ (076-7508324)</t>
  </si>
  <si>
    <t>නිතුලේමඩ එන්.ජි.ඩිලානි මහත්මියගේ නිවසේ සිට ඩිංගිරි මහතාගේ නිවස දක්වා යන මාර්ගය සංවර්ධනය කිරිම</t>
  </si>
  <si>
    <t>නිතුලේමඩ පන්සලේ සංඝාවාසය ප්‍රතිසංස්කරණය කිරිම</t>
  </si>
  <si>
    <t xml:space="preserve">කුඩාගල මාර්ගය සංවර්ධනය කිරිම </t>
  </si>
  <si>
    <t>වැවේගම සමගි ග්‍රා.ස.ස</t>
  </si>
  <si>
    <t>ගොඩමඩිත්ත පාරේ සිට බල්තියාන හේන දක්වා යන මාර්ගය සංවර්ධනය කිරිම</t>
  </si>
  <si>
    <t xml:space="preserve">බඹරගල බටහිර මාර්ගය සංවර්ධනය කිරිම </t>
  </si>
  <si>
    <t>ගල්අම්බලම කෝපිවත්ත ප්‍රධාන මාර්ගය සංවර්ධනය කිරිම</t>
  </si>
  <si>
    <t>හිජ්රාපුර පල්ලිය අසල ප්‍රධාන මාර්ගයේ පැති බැම්ම ඉදි කිරිම</t>
  </si>
  <si>
    <t>හිජ්රාපුර ග්‍රා.ස.සමිතිය</t>
  </si>
  <si>
    <t>හිජ්රාපුර නුස්රිගේ නිවස අසලින් යන බායිවත්ත පාර සංවර්ධනය කිරිම</t>
  </si>
  <si>
    <t xml:space="preserve">832-හිජ්රාපුර </t>
  </si>
  <si>
    <t>පොද්දල්ගොඩ පුරාණ විහාරය පොද්දල්ගොඩට සුර්ය බල පහසුකම් ලබා දිම</t>
  </si>
  <si>
    <t>සුර්ය බල පහසුකම්</t>
  </si>
  <si>
    <t>නමදගල පුරාණ ගල්ලෙන් විහාරස්ථානයට සුර්ය බල පහසුකම් ලබා දිම</t>
  </si>
  <si>
    <t>මැදමහනුවර නමදගල කිතුල් වත්තේ පදිංචි ආර්.එම්.රොහාන් කුමාර මහතාගේ නිවසට විදුලිය ලබා දිම සඳහා</t>
  </si>
  <si>
    <t>මැදමහනුවර හාතියල්වෙල නො.224 හි පදිංචි අබේරත්න බංඩා මහතාගේ නිවසට  විදුලිය ලබා දිම සඳහා</t>
  </si>
  <si>
    <t>වයි.ටි.ජි.තිලකාවති 120/1, ගිඩ්ඩව වරදිවෙල, පුටුහපුව</t>
  </si>
  <si>
    <t>එන්.කේ.කුමාරසිංහ, ගලබොඩවත්ත</t>
  </si>
  <si>
    <t>743-ගලබොඩවත්ත</t>
  </si>
  <si>
    <t>නිෂාන් උඩවත්ත, ගලබොඩවත්ත</t>
  </si>
  <si>
    <t>එම්.දිසානායක, නො. 234/2, ගැටකොහොවත්ත, උඩිස්පත්තුව</t>
  </si>
  <si>
    <t>එච්.එස්.අමරසිරි, ගැටකොහොවත්ත, උඩිස්පත්තුව</t>
  </si>
  <si>
    <t>චමින්ද කුමාර,  ගැටකොහොවත්ත, උඩිස්පත්තුව</t>
  </si>
  <si>
    <t>කේ.ජි.ඥානවති, කැන්දගොල්ල, පුටුහපුව</t>
  </si>
  <si>
    <t>මුරුගන් වීර අම්මා, අංක 16, වෑතලාව, මැදමහනුවර</t>
  </si>
  <si>
    <t>කේ.ගුණසේකරම්, සි.නමදගල, මැදමහනුවර</t>
  </si>
  <si>
    <t xml:space="preserve">ඒ.ආර්.ජි.අශෝකරත්න, බෝබැබිල, මකුල්දෙණිය( වරදිවෙල ග්‍රා.නි. වසම) </t>
  </si>
  <si>
    <t>රේටියගම හක්මන 800 වසමේ හක්මන ප්‍රධාන ඇල අමුණ සහ ඇල වේල්ල සකස් කර අදාල වසමට ජලය ලබා ගැනීම</t>
  </si>
  <si>
    <t>ග්‍රාමීය වැව් අමුණු</t>
  </si>
  <si>
    <t>ප්‍ර. ජ. දෙ</t>
  </si>
  <si>
    <t>රඹුක්පොත නමදගල අංක 09 ක්ෂේත්‍රයේ පවුල් 25 ක උදාගම් ව්‍යාපෘතිය සඳහා ක්‍රියාත්මක වන ජල යෝජනා ක්‍රමය සඳහා</t>
  </si>
  <si>
    <t>රේටියගම වසමේ පවුල් 22 පරිභෝජනය සඳහා ජලය ලබා ගන්නා ජල ටැංකි ප්‍රතිසංස්කරණය කිරීම සඳහා</t>
  </si>
  <si>
    <t>ප්‍රා. ලේ</t>
  </si>
  <si>
    <t>සිරිදිගන මාර්ගයේ හීන් පිහිල්ල ළිඳ සංවර්ධනය කිරීම සඳහා</t>
  </si>
  <si>
    <t>ගංඉම බණ්ඩාරනායක විදුහලට ලීටර් 2000 ජල ටැංකි 4 ලබා දීම</t>
  </si>
  <si>
    <t>දුන්හින්න ද්විතීක විදුහලට ලීටර් 5000, ලීටර් 1000  ජල ටැංකි 2ක් ලබා දී  ජල සැපයුම් පද්ධතිය අලුත්වැඩියා කිරීම.</t>
  </si>
  <si>
    <t>පුටුහපුව ග්‍රා.ස.සමිතිය</t>
  </si>
  <si>
    <t>වෛතලාව රාජ්‍ය වතුයායේ වෛතලාව කොටසේ උදාගම්මානය සඳහා ජලය ලබා දීමට</t>
  </si>
  <si>
    <t>වෛතලාව රාජ්‍ය වතුයායේ ආදි ලෙච්චමි කොටසේ උදාගම්මානය සඳහා ජලය ලබා දීමට</t>
  </si>
  <si>
    <t>මහරවෙල වසමේ පිහිටි මීගහමුල වත්ත පොදු ළිඳ ප්‍රතිසංස්කරණය කිරීම සඳහා</t>
  </si>
  <si>
    <t>අගුරුඇල්ල ඹයේ සිට රේටියගම මහ ඇල ඹස්සේ කිලෝමීටර් 2 ක් දුරක් සඳහා ජල නල ප්‍රජා මූල සංවිධනයේ ජල ගබඩා ටැංකි වෙත එළීම සඳහා</t>
  </si>
  <si>
    <t>ඉහල ගොඩමුන්නේ පතනහේනේ ජනපදයේ පවුල් 50 ක් පමණ බීමට ජලය ගන්නා ජල උල්පත ජල ටැංකියක් ඉදි කර ජල නල එලීම සඳහා</t>
  </si>
  <si>
    <t>783-ගොඩමුන්න</t>
  </si>
  <si>
    <t xml:space="preserve">වතුලියද්ද වසම සඳහා එස්. එම් අබේරත්නගේ ඉඩමේ ක්‍රියාත්මක ජල යෝජනා ක්‍රමය සඳහා ප්ලාස්ටික් ටැංකි, නව ජල නල සහ මෝටර යොදා සංවර්ධනය කිරීම. </t>
  </si>
  <si>
    <t>පුටුහපුව පිහිල්ල සංවර්ධනය කිරීම</t>
  </si>
  <si>
    <t>ගිඩ්ඩව මානෙළුව මැදගම්මැද්ද අතුරු මාර්ගයේ ඩී. කේ. හේරත් මහතාගේ නිවස අසල සිට සතරසිංහ මහතාගේ නිවස අසල දක්වා ජලය ලබා ගැනීම සඳහා ජල නල එලීමට</t>
  </si>
  <si>
    <t>W. B</t>
  </si>
  <si>
    <t>කරල්ලියද්ද කණිෂ්ඨ විදුහලට ලීටර් 1000 ක ජල ධාරිතාවක ජල ටැංකි 3 ක් සහ ජල නල පද්ධතිය අළුත් වැඩියා කිරීම</t>
  </si>
  <si>
    <t>762-කරල්ලියද්ද</t>
  </si>
  <si>
    <t>රංමුල්ල ප්‍රාථමික විදුහලට ජලය ගබඩා කරන ටැංකියක් සහ ජල නල සකස් කිරීම</t>
  </si>
  <si>
    <t>වෑගල කණිෂ්ඨ විදුහලට නළ ලිඳක් සකස් කර දීම</t>
  </si>
  <si>
    <t>771-වෑගල</t>
  </si>
  <si>
    <t>වේරපිටිය ප්‍රාථමික විදුහලට නල ලිඳක් සකස් කර දීම</t>
  </si>
  <si>
    <t>රංගල කුමාරන් දෙමළ විදුහලේ නල ජල පද්ධතිය සංවර්ධනය කිරීම සඳහා</t>
  </si>
  <si>
    <t>කොටගඟ ශිවශක්ති දෙමළ විදුහලේ නල ජල පද්ධතිය අළුත්වැඩියා කිරීම සඳහා</t>
  </si>
  <si>
    <t>රංගල නාවලර් දෙමළ විදුහලේ නල ජල පද්ධතිය අළුත්වැඩියා කිරීම සඳහා</t>
  </si>
  <si>
    <t>බර්න්සයිඩ් මලේමගල් දෙමළ විදුහලේ නල ජල පද්ධතිය සංවර්ධනය කිරීම සඳහා</t>
  </si>
  <si>
    <t>හීල්ඔය ග්‍රාම සේවා වසමේ වේරගොඩ තැන්න ඇල සංවර්ධනය කිරීම</t>
  </si>
  <si>
    <t>ගොවි ජ. සේ</t>
  </si>
  <si>
    <t>මීගස්තැන්න ඇල සංවර්ධනය කිරීම</t>
  </si>
  <si>
    <t>උඩුපිටියේ ඇල සංවර්ධනය කිරීම</t>
  </si>
  <si>
    <t>මාංගොඩ වසමේ ගලේකැලේ වත්ත කොටසේ පරණ පිහිල්ල පිලිසකර කිරීම සඳහා</t>
  </si>
  <si>
    <t>මීඅම්පහ තැන්නේවෙල පිහිල්ලේ ගෙදර ඇල සංවර්ධනය කිරීම</t>
  </si>
  <si>
    <t>හලියද්ද ගල්කැටිය ප්‍රජා ව්‍යාපෘතිය වැඩිදියුණු කිරීම</t>
  </si>
  <si>
    <t xml:space="preserve">ගල්අම්බලම කෝපිවත්ත ගම්උදා යෝජනා ක්‍රමයේ පවුල් 09 කට පානීය ජල යෝජනා ක්‍රමයක් ලබා දීමට </t>
  </si>
  <si>
    <t>831-ගල්අම්බලම</t>
  </si>
  <si>
    <t>පුස්ගෝව ගම්මානයේ ඇති නළ ලිඳ නැවත ප්‍රතිසංස්කරණය කර මෝටරයක් සවිකර ලීටර් 10000 ප්ලාස්ටික් ටැංකියක් ස්ථාපිත කර නල මගින් ජලය බෙදා හැරීම</t>
  </si>
  <si>
    <t>බඹරගම ඹය සිට රඹුක්පොත අංක 807 ග්‍රාම සේවා වසමට පානීය ජල යෝජනා ක්‍රමය ක්‍රියාත්මක කිරීම</t>
  </si>
  <si>
    <t xml:space="preserve">මානෙළුව අත්කම් නිවාස ගම්මානයේ පානීය ජල යෝජනා ක්‍රමය සඳහා </t>
  </si>
  <si>
    <t>මානෙළුව අත්කම් නිවාස ගම්මානයේ පානීය ජල යෝජනා ක්‍රමය සඳහා</t>
  </si>
  <si>
    <t>උඩිස්පත්තුව ගැටකොහෝවත්ත පොදු ලිඳ සංවර්ධනය කිරීම</t>
  </si>
  <si>
    <t>මැදමහනුවර ද්විතීක විදුහලට නල ලිඳක් ගොඩනැගීම සඳහා</t>
  </si>
  <si>
    <t>උඩගම්මැද්ද කණිෂ්ඨ විදුහලට නල ලිඳක් සකස් කර දීම</t>
  </si>
  <si>
    <t>ගලේකැලේ වත්තේ බෝබරාව වසමේ පාරෙන් උඩ ඇති උල්පතෙහි ජලය ගබඩා කිරීමේ ටැංකි දෙකක් ස්ථාපිත කර පහල ගම්මානයට ජලය ලබා දීම සඳහා ජල නල එලීම</t>
  </si>
  <si>
    <t xml:space="preserve">වැටකොළුවාමඩ කුඹුරේ ඇති ඌරාකොටස නැමති ජල උල්පතේ ජලය ටැංකියක් සකස් කර මෝටර් යොදා වේරතැන්න ග්‍රාම නිලධාරි වසමට ජලය ලබා ගැනීම සඳහා </t>
  </si>
  <si>
    <t>මහරවෙල වීගහමුල වත්ත පොදු ලිඳ සංවර්ධනය කිරීම</t>
  </si>
  <si>
    <t>2019.12.31 දිනට භෞතික හා  මූල්‍ය ප්‍රගතිය</t>
  </si>
  <si>
    <t>ගම්පෙරලිය වැඩසටහන - 2019- අදියර 2</t>
  </si>
  <si>
    <t>ගම්පෙරලිය වැඩසටහන - 2019- අදියර 1</t>
  </si>
  <si>
    <t>Form "A"</t>
  </si>
  <si>
    <t>ගම්පෙරළිය ජාතික වැඩසටහන(සමස්ත)</t>
  </si>
  <si>
    <t>මාසික ප්‍රගති වාර්තාව (ප්‍රා.ලේ.කොට්ඨාශ මට්ටමින්)</t>
  </si>
  <si>
    <t>මාසය</t>
  </si>
  <si>
    <t>1. දිස්ත්‍රික්කය - මහනුවර</t>
  </si>
  <si>
    <t>2. මැතිවරණ කොට්ඨාශය - ඉ - තෙල්දෙණිය</t>
  </si>
  <si>
    <t>3. ප්‍රාදේශීය ලේකම් කොට්ඨාශය - මැදදුම්බර</t>
  </si>
  <si>
    <t>අනු අංකය</t>
  </si>
  <si>
    <t>යෝජනාව</t>
  </si>
  <si>
    <t>ව්‍යාපෘති සංඛ්‍යාව</t>
  </si>
  <si>
    <t>වෙන්කල ප්‍රතිපාදන රු</t>
  </si>
  <si>
    <t>ඇස්තමේන්තුගත මුදල (රු.)</t>
  </si>
  <si>
    <t>දැනට වියදම් කළ මුදල (රු. මිලියන)</t>
  </si>
  <si>
    <t>දැනට නිම කළ ව්‍යාපෘති සංඛ්‍යාව</t>
  </si>
  <si>
    <t>ප්‍රගතිය ප්‍රතිශතයක් ලෙස</t>
  </si>
  <si>
    <t>භෞතික</t>
  </si>
  <si>
    <t>මුල්‍ය</t>
  </si>
  <si>
    <t>වැව් අමුණු ප්‍රතිසංස්කරණය</t>
  </si>
  <si>
    <t>කුඩා පරිමාණ පාලම් ඉදි කිරිම</t>
  </si>
  <si>
    <t>ක්‍රිඩා පිටි සංවර්ධනය</t>
  </si>
  <si>
    <t>අවශේෂ සමාජ ආර්ථීක යටිතල පහසුකම් සංවර්ධනය</t>
  </si>
  <si>
    <t>සති පොල සංවර්ධනය</t>
  </si>
  <si>
    <t>නිවාස සඳහා විදුලි පහසුකම් සැලසීම</t>
  </si>
  <si>
    <t>ආගමික ස්ථාන ප්‍රතිසංස්කරණය</t>
  </si>
  <si>
    <t>ආගමික ස්ථාන සඳහා සුර්ය බල පහසුකම් ලබා දිම</t>
  </si>
  <si>
    <t>නිවාස සංවර්ධනය, තාවකාලික වහල ස්ථීර වහල බවට පරිවර්තනය</t>
  </si>
  <si>
    <t>ගම්පෙරළිය අදියර 2</t>
  </si>
  <si>
    <t>……………………………………</t>
  </si>
  <si>
    <t>ප්‍රාදේශීය ලේකම් අත්සන</t>
  </si>
  <si>
    <t>දෙසැම්බර්</t>
  </si>
  <si>
    <t>ක්‍රියාත්මක කර නැත</t>
  </si>
  <si>
    <t>සංශෝධනයට උපදෙස් ඉල්ලා ඇත</t>
  </si>
  <si>
    <t>විදුලිය ලබාගෙන ඇති බැවින් ක්‍රියාත්මක කළ නොහැක</t>
  </si>
  <si>
    <r>
      <t>ම</t>
    </r>
    <r>
      <rPr>
        <sz val="12"/>
        <color indexed="8"/>
        <rFont val="Calibri"/>
        <family val="2"/>
      </rPr>
      <t>හරවෙල වීරසේකරාරාමය සංවර්ධනය කිරිම</t>
    </r>
    <r>
      <rPr>
        <sz val="12"/>
        <color indexed="8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</si>
</sst>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,##0.00;[Red]#,##0.00"/>
    <numFmt numFmtId="166" formatCode="#,##0;[Red]#,##0"/>
  </numFmts>
  <fonts count="27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1"/>
      <name val="Arial"/>
      <family val="2"/>
    </font>
    <font>
      <b/>
      <sz val="12"/>
      <name val="Times New Roman"/>
      <family val="1"/>
    </font>
    <font>
      <sz val="10"/>
      <name val="Arial"/>
      <family val="2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sz val="12"/>
      <name val="Arial"/>
      <family val="2"/>
    </font>
    <font>
      <b/>
      <sz val="13"/>
      <name val="Times New Roman"/>
      <family val="1"/>
    </font>
    <font>
      <sz val="13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Iskoola Pota"/>
      <family val="2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3">
    <xf numFmtId="0" fontId="0" fillId="0" borderId="0" xfId="0"/>
    <xf numFmtId="0" fontId="0" fillId="0" borderId="1" xfId="0" applyBorder="1"/>
    <xf numFmtId="0" fontId="14" fillId="0" borderId="0" xfId="0" applyFont="1" applyFill="1"/>
    <xf numFmtId="43" fontId="3" fillId="0" borderId="0" xfId="0" applyNumberFormat="1" applyFont="1" applyFill="1" applyAlignment="1">
      <alignment horizontal="center"/>
    </xf>
    <xf numFmtId="4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43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164" fontId="14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66" fontId="16" fillId="0" borderId="1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/>
    <xf numFmtId="0" fontId="14" fillId="0" borderId="0" xfId="0" applyFont="1" applyFill="1" applyAlignment="1">
      <alignment horizontal="center" vertical="center"/>
    </xf>
    <xf numFmtId="166" fontId="14" fillId="0" borderId="0" xfId="0" applyNumberFormat="1" applyFont="1" applyFill="1" applyAlignment="1">
      <alignment vertical="center"/>
    </xf>
    <xf numFmtId="43" fontId="3" fillId="0" borderId="0" xfId="0" applyNumberFormat="1" applyFont="1" applyFill="1"/>
    <xf numFmtId="164" fontId="0" fillId="0" borderId="0" xfId="0" applyNumberFormat="1"/>
    <xf numFmtId="0" fontId="14" fillId="0" borderId="0" xfId="0" applyFont="1" applyFill="1" applyAlignment="1">
      <alignment horizontal="center" wrapText="1"/>
    </xf>
    <xf numFmtId="166" fontId="14" fillId="0" borderId="0" xfId="0" applyNumberFormat="1" applyFont="1" applyFill="1" applyAlignment="1">
      <alignment horizontal="center" wrapText="1"/>
    </xf>
    <xf numFmtId="164" fontId="14" fillId="0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14" fillId="2" borderId="0" xfId="0" applyFont="1" applyFill="1"/>
    <xf numFmtId="4" fontId="4" fillId="0" borderId="1" xfId="0" applyNumberFormat="1" applyFont="1" applyFill="1" applyBorder="1" applyAlignment="1">
      <alignment horizontal="right" vertical="center" wrapText="1"/>
    </xf>
    <xf numFmtId="0" fontId="14" fillId="3" borderId="0" xfId="0" applyFont="1" applyFill="1"/>
    <xf numFmtId="0" fontId="14" fillId="4" borderId="0" xfId="0" applyFont="1" applyFill="1"/>
    <xf numFmtId="0" fontId="0" fillId="0" borderId="1" xfId="0" applyBorder="1" applyAlignment="1">
      <alignment horizontal="center" vertical="center"/>
    </xf>
    <xf numFmtId="43" fontId="5" fillId="0" borderId="0" xfId="0" applyNumberFormat="1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  <xf numFmtId="0" fontId="1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4" fillId="5" borderId="0" xfId="0" applyFont="1" applyFill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37" fontId="15" fillId="0" borderId="1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right" vertical="center"/>
    </xf>
    <xf numFmtId="37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14" fillId="0" borderId="0" xfId="0" applyNumberFormat="1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right" vertical="center"/>
    </xf>
    <xf numFmtId="166" fontId="18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37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8" fillId="0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/>
    </xf>
    <xf numFmtId="164" fontId="19" fillId="0" borderId="1" xfId="0" applyNumberFormat="1" applyFont="1" applyFill="1" applyBorder="1" applyAlignment="1">
      <alignment horizontal="right" vertical="center"/>
    </xf>
    <xf numFmtId="166" fontId="19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vertical="center" wrapText="1"/>
    </xf>
    <xf numFmtId="164" fontId="15" fillId="0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7" fillId="0" borderId="1" xfId="0" applyFont="1" applyFill="1" applyBorder="1"/>
    <xf numFmtId="164" fontId="17" fillId="0" borderId="1" xfId="0" applyNumberFormat="1" applyFont="1" applyFill="1" applyBorder="1"/>
    <xf numFmtId="0" fontId="17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right" vertical="center"/>
    </xf>
    <xf numFmtId="166" fontId="22" fillId="0" borderId="1" xfId="0" applyNumberFormat="1" applyFont="1" applyFill="1" applyBorder="1" applyAlignment="1">
      <alignment horizontal="center" vertical="center"/>
    </xf>
    <xf numFmtId="43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/>
    <xf numFmtId="0" fontId="22" fillId="0" borderId="1" xfId="0" applyFont="1" applyFill="1" applyBorder="1"/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wrapText="1"/>
    </xf>
    <xf numFmtId="164" fontId="22" fillId="6" borderId="1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/>
    <xf numFmtId="164" fontId="25" fillId="0" borderId="1" xfId="0" applyNumberFormat="1" applyFont="1" applyFill="1" applyBorder="1" applyAlignment="1">
      <alignment vertical="center" wrapText="1"/>
    </xf>
    <xf numFmtId="164" fontId="15" fillId="0" borderId="1" xfId="0" applyNumberFormat="1" applyFont="1" applyFill="1" applyBorder="1" applyAlignment="1">
      <alignment vertical="center" wrapText="1"/>
    </xf>
    <xf numFmtId="164" fontId="25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wrapText="1"/>
    </xf>
    <xf numFmtId="0" fontId="17" fillId="0" borderId="1" xfId="0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horizontal="center" vertical="center" wrapText="1"/>
    </xf>
    <xf numFmtId="43" fontId="3" fillId="0" borderId="0" xfId="0" applyNumberFormat="1" applyFont="1" applyFill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right" vertical="center" wrapText="1"/>
    </xf>
    <xf numFmtId="0" fontId="22" fillId="0" borderId="1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11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3114948</xdr:colOff>
      <xdr:row>2</xdr:row>
      <xdr:rowOff>59086</xdr:rowOff>
    </xdr:from>
    <xdr:to>
      <xdr:col>3</xdr:col>
      <xdr:colOff>3289573</xdr:colOff>
      <xdr:row>3</xdr:row>
      <xdr:rowOff>222781</xdr:rowOff>
    </xdr:to>
    <xdr:sp macro="" textlink="">
      <xdr:nvSpPr>
        <xdr:cNvPr id="5" name="Left Brace 1"/>
        <xdr:cNvSpPr/>
      </xdr:nvSpPr>
      <xdr:spPr>
        <a:xfrm>
          <a:off x="3686448" y="780265"/>
          <a:ext cx="174625" cy="408623"/>
        </a:xfrm>
        <a:prstGeom prst="leftBrace">
          <a:avLst>
            <a:gd name="adj1" fmla="val 33333"/>
            <a:gd name="adj2" fmla="val 4814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1767840</xdr:colOff>
      <xdr:row>2</xdr:row>
      <xdr:rowOff>4657</xdr:rowOff>
    </xdr:from>
    <xdr:to>
      <xdr:col>3</xdr:col>
      <xdr:colOff>1942465</xdr:colOff>
      <xdr:row>3</xdr:row>
      <xdr:rowOff>168352</xdr:rowOff>
    </xdr:to>
    <xdr:sp macro="" textlink="">
      <xdr:nvSpPr>
        <xdr:cNvPr id="2" name="Left Brace 1"/>
        <xdr:cNvSpPr/>
      </xdr:nvSpPr>
      <xdr:spPr>
        <a:xfrm>
          <a:off x="3834765" y="290407"/>
          <a:ext cx="3175" cy="430395"/>
        </a:xfrm>
        <a:prstGeom prst="leftBrace">
          <a:avLst>
            <a:gd name="adj1" fmla="val 33333"/>
            <a:gd name="adj2" fmla="val 4814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1767840</xdr:colOff>
      <xdr:row>2</xdr:row>
      <xdr:rowOff>4657</xdr:rowOff>
    </xdr:from>
    <xdr:to>
      <xdr:col>3</xdr:col>
      <xdr:colOff>1942465</xdr:colOff>
      <xdr:row>3</xdr:row>
      <xdr:rowOff>168352</xdr:rowOff>
    </xdr:to>
    <xdr:sp macro="" textlink="">
      <xdr:nvSpPr>
        <xdr:cNvPr id="3" name="Left Brace 1"/>
        <xdr:cNvSpPr/>
      </xdr:nvSpPr>
      <xdr:spPr>
        <a:xfrm>
          <a:off x="3834765" y="290407"/>
          <a:ext cx="3175" cy="430395"/>
        </a:xfrm>
        <a:prstGeom prst="leftBrace">
          <a:avLst>
            <a:gd name="adj1" fmla="val 33333"/>
            <a:gd name="adj2" fmla="val 4814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1767840</xdr:colOff>
      <xdr:row>2</xdr:row>
      <xdr:rowOff>4657</xdr:rowOff>
    </xdr:from>
    <xdr:to>
      <xdr:col>3</xdr:col>
      <xdr:colOff>1942465</xdr:colOff>
      <xdr:row>3</xdr:row>
      <xdr:rowOff>168352</xdr:rowOff>
    </xdr:to>
    <xdr:sp macro="" textlink="">
      <xdr:nvSpPr>
        <xdr:cNvPr id="4" name="Left Brace 3"/>
        <xdr:cNvSpPr/>
      </xdr:nvSpPr>
      <xdr:spPr>
        <a:xfrm>
          <a:off x="3834765" y="290407"/>
          <a:ext cx="3175" cy="430395"/>
        </a:xfrm>
        <a:prstGeom prst="leftBrace">
          <a:avLst>
            <a:gd name="adj1" fmla="val 33333"/>
            <a:gd name="adj2" fmla="val 4814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1767840</xdr:colOff>
      <xdr:row>2</xdr:row>
      <xdr:rowOff>4657</xdr:rowOff>
    </xdr:from>
    <xdr:to>
      <xdr:col>3</xdr:col>
      <xdr:colOff>1942465</xdr:colOff>
      <xdr:row>3</xdr:row>
      <xdr:rowOff>168352</xdr:rowOff>
    </xdr:to>
    <xdr:sp macro="" textlink="">
      <xdr:nvSpPr>
        <xdr:cNvPr id="5" name="Left Brace 1"/>
        <xdr:cNvSpPr/>
      </xdr:nvSpPr>
      <xdr:spPr>
        <a:xfrm>
          <a:off x="3834765" y="290407"/>
          <a:ext cx="3175" cy="430395"/>
        </a:xfrm>
        <a:prstGeom prst="leftBrace">
          <a:avLst>
            <a:gd name="adj1" fmla="val 33333"/>
            <a:gd name="adj2" fmla="val 4814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370"/>
  <sheetViews>
    <sheetView tabSelected="1" zoomScale="80" zoomScaleNormal="80" zoomScaleSheetLayoutView="70" workbookViewId="0">
      <pane xSplit="5" ySplit="4" topLeftCell="F5" activePane="bottomRight" state="frozen"/>
      <selection pane="topRight" activeCell="H1" sqref="H1"/>
      <selection pane="bottomLeft" activeCell="A10" sqref="A10"/>
      <selection pane="bottomRight" activeCell="C1" sqref="C1:I1"/>
    </sheetView>
  </sheetViews>
  <sheetFormatPr defaultRowHeight="15"/>
  <cols>
    <col min="1" max="1" width="1.5703125" style="2" customWidth="1"/>
    <col min="2" max="2" width="2.7109375" style="2" hidden="1" customWidth="1"/>
    <col min="3" max="3" width="4.85546875" style="2" customWidth="1"/>
    <col min="4" max="4" width="56" style="2" customWidth="1"/>
    <col min="5" max="5" width="15.140625" style="30" customWidth="1"/>
    <col min="6" max="6" width="17.42578125" style="2" customWidth="1"/>
    <col min="7" max="7" width="20.5703125" style="2" customWidth="1"/>
    <col min="8" max="8" width="18.42578125" style="16" customWidth="1"/>
    <col min="9" max="9" width="1.5703125" style="2" customWidth="1"/>
    <col min="10" max="16384" width="9.140625" style="2"/>
  </cols>
  <sheetData>
    <row r="1" spans="1:21" ht="33.75" customHeight="1">
      <c r="C1" s="131" t="s">
        <v>696</v>
      </c>
      <c r="D1" s="131"/>
      <c r="E1" s="131"/>
      <c r="F1" s="131"/>
      <c r="G1" s="131"/>
      <c r="H1" s="131"/>
      <c r="I1" s="131"/>
    </row>
    <row r="2" spans="1:21" ht="30" customHeight="1">
      <c r="C2" s="131" t="s">
        <v>517</v>
      </c>
      <c r="D2" s="131"/>
      <c r="E2" s="131"/>
      <c r="F2" s="131"/>
      <c r="G2" s="131"/>
      <c r="H2" s="131"/>
      <c r="I2" s="131"/>
    </row>
    <row r="3" spans="1:21" s="9" customFormat="1" ht="87" customHeight="1">
      <c r="C3" s="10" t="s">
        <v>5</v>
      </c>
      <c r="D3" s="10" t="s">
        <v>6</v>
      </c>
      <c r="E3" s="12" t="s">
        <v>7</v>
      </c>
      <c r="F3" s="10" t="s">
        <v>70</v>
      </c>
      <c r="G3" s="10" t="s">
        <v>518</v>
      </c>
      <c r="H3" s="11" t="s">
        <v>13</v>
      </c>
    </row>
    <row r="4" spans="1:21" s="33" customFormat="1" ht="36" customHeight="1">
      <c r="A4" s="9"/>
      <c r="B4" s="9"/>
      <c r="C4" s="10"/>
      <c r="D4" s="132" t="s">
        <v>21</v>
      </c>
      <c r="E4" s="133"/>
      <c r="F4" s="133"/>
      <c r="G4" s="133"/>
      <c r="H4" s="134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s="9" customFormat="1" ht="44.25" customHeight="1">
      <c r="B5" s="39"/>
      <c r="C5" s="10">
        <v>1</v>
      </c>
      <c r="D5" s="42" t="s">
        <v>197</v>
      </c>
      <c r="E5" s="12" t="s">
        <v>29</v>
      </c>
      <c r="F5" s="13">
        <v>500000</v>
      </c>
      <c r="G5" s="20">
        <v>494951.55</v>
      </c>
      <c r="H5" s="12" t="s">
        <v>72</v>
      </c>
    </row>
    <row r="6" spans="1:21" s="9" customFormat="1" ht="27.75" customHeight="1">
      <c r="B6" s="39"/>
      <c r="C6" s="10"/>
      <c r="D6" s="127" t="s">
        <v>25</v>
      </c>
      <c r="E6" s="127"/>
      <c r="F6" s="101">
        <f>SUM(F5:F5)</f>
        <v>500000</v>
      </c>
      <c r="G6" s="102">
        <f>SUM(G5:G5)</f>
        <v>494951.55</v>
      </c>
      <c r="H6" s="103"/>
    </row>
    <row r="7" spans="1:21" s="33" customFormat="1" ht="35.25" customHeight="1">
      <c r="A7" s="9"/>
      <c r="B7" s="39"/>
      <c r="C7" s="10"/>
      <c r="D7" s="128" t="s">
        <v>24</v>
      </c>
      <c r="E7" s="129"/>
      <c r="F7" s="129"/>
      <c r="G7" s="129"/>
      <c r="H7" s="13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42.75" customHeight="1">
      <c r="B8" s="39"/>
      <c r="C8" s="73">
        <v>1</v>
      </c>
      <c r="D8" s="74" t="s">
        <v>198</v>
      </c>
      <c r="E8" s="45" t="s">
        <v>62</v>
      </c>
      <c r="F8" s="76">
        <v>300000</v>
      </c>
      <c r="G8" s="76">
        <v>298500</v>
      </c>
      <c r="H8" s="12" t="s">
        <v>72</v>
      </c>
    </row>
    <row r="9" spans="1:21" ht="42.75" customHeight="1">
      <c r="B9" s="39"/>
      <c r="C9" s="73">
        <v>2</v>
      </c>
      <c r="D9" s="74" t="s">
        <v>199</v>
      </c>
      <c r="E9" s="45" t="s">
        <v>42</v>
      </c>
      <c r="F9" s="76">
        <v>300000</v>
      </c>
      <c r="G9" s="76">
        <v>298500</v>
      </c>
      <c r="H9" s="12" t="s">
        <v>72</v>
      </c>
    </row>
    <row r="10" spans="1:21" ht="42.75" customHeight="1">
      <c r="B10" s="39"/>
      <c r="C10" s="73">
        <v>3</v>
      </c>
      <c r="D10" s="74" t="s">
        <v>200</v>
      </c>
      <c r="E10" s="45" t="s">
        <v>42</v>
      </c>
      <c r="F10" s="76">
        <v>300000</v>
      </c>
      <c r="G10" s="76">
        <v>291251</v>
      </c>
      <c r="H10" s="12" t="s">
        <v>72</v>
      </c>
    </row>
    <row r="11" spans="1:21" ht="42.75" customHeight="1">
      <c r="B11" s="39"/>
      <c r="C11" s="73">
        <v>4</v>
      </c>
      <c r="D11" s="22" t="s">
        <v>494</v>
      </c>
      <c r="E11" s="45" t="s">
        <v>55</v>
      </c>
      <c r="F11" s="76">
        <v>500000</v>
      </c>
      <c r="G11" s="76">
        <v>478548.62</v>
      </c>
      <c r="H11" s="12" t="s">
        <v>72</v>
      </c>
    </row>
    <row r="12" spans="1:21" ht="42.75" customHeight="1">
      <c r="B12" s="39"/>
      <c r="C12" s="73">
        <v>5</v>
      </c>
      <c r="D12" s="22" t="s">
        <v>201</v>
      </c>
      <c r="E12" s="12" t="s">
        <v>148</v>
      </c>
      <c r="F12" s="76">
        <v>300000</v>
      </c>
      <c r="G12" s="76">
        <v>0</v>
      </c>
      <c r="H12" s="12" t="s">
        <v>727</v>
      </c>
      <c r="I12" s="2">
        <v>1</v>
      </c>
    </row>
    <row r="13" spans="1:21" ht="42.75" customHeight="1">
      <c r="B13" s="39"/>
      <c r="C13" s="73">
        <v>6</v>
      </c>
      <c r="D13" s="74" t="s">
        <v>202</v>
      </c>
      <c r="E13" s="45" t="s">
        <v>60</v>
      </c>
      <c r="F13" s="76">
        <v>300000</v>
      </c>
      <c r="G13" s="76">
        <v>298500</v>
      </c>
      <c r="H13" s="12" t="s">
        <v>72</v>
      </c>
    </row>
    <row r="14" spans="1:21" ht="42.75" customHeight="1">
      <c r="B14" s="39"/>
      <c r="C14" s="73">
        <v>7</v>
      </c>
      <c r="D14" s="74" t="s">
        <v>203</v>
      </c>
      <c r="E14" s="45" t="s">
        <v>60</v>
      </c>
      <c r="F14" s="76">
        <v>400000</v>
      </c>
      <c r="G14" s="76">
        <v>395188.43</v>
      </c>
      <c r="H14" s="12" t="s">
        <v>72</v>
      </c>
    </row>
    <row r="15" spans="1:21" ht="42.75" customHeight="1">
      <c r="B15" s="39"/>
      <c r="C15" s="73">
        <v>8</v>
      </c>
      <c r="D15" s="74" t="s">
        <v>204</v>
      </c>
      <c r="E15" s="45" t="s">
        <v>52</v>
      </c>
      <c r="F15" s="76">
        <v>300000</v>
      </c>
      <c r="G15" s="76">
        <v>298500</v>
      </c>
      <c r="H15" s="12" t="s">
        <v>72</v>
      </c>
    </row>
    <row r="16" spans="1:21" ht="42.75" customHeight="1">
      <c r="B16" s="39"/>
      <c r="C16" s="73">
        <v>9</v>
      </c>
      <c r="D16" s="74" t="s">
        <v>205</v>
      </c>
      <c r="E16" s="45" t="s">
        <v>31</v>
      </c>
      <c r="F16" s="76">
        <v>400000</v>
      </c>
      <c r="G16" s="76">
        <v>395969.91</v>
      </c>
      <c r="H16" s="12" t="s">
        <v>72</v>
      </c>
    </row>
    <row r="17" spans="2:8" ht="42.75" customHeight="1">
      <c r="B17" s="39"/>
      <c r="C17" s="73">
        <v>10</v>
      </c>
      <c r="D17" s="74" t="s">
        <v>509</v>
      </c>
      <c r="E17" s="45" t="s">
        <v>31</v>
      </c>
      <c r="F17" s="76">
        <v>500000</v>
      </c>
      <c r="G17" s="76">
        <v>495394.35</v>
      </c>
      <c r="H17" s="12" t="s">
        <v>72</v>
      </c>
    </row>
    <row r="18" spans="2:8" ht="42.75" customHeight="1">
      <c r="B18" s="39"/>
      <c r="C18" s="73">
        <v>11</v>
      </c>
      <c r="D18" s="74" t="s">
        <v>206</v>
      </c>
      <c r="E18" s="45" t="s">
        <v>31</v>
      </c>
      <c r="F18" s="76">
        <v>400000</v>
      </c>
      <c r="G18" s="76">
        <v>398000</v>
      </c>
      <c r="H18" s="12" t="s">
        <v>72</v>
      </c>
    </row>
    <row r="19" spans="2:8" ht="42.75" customHeight="1">
      <c r="B19" s="39"/>
      <c r="C19" s="73">
        <v>12</v>
      </c>
      <c r="D19" s="74" t="s">
        <v>207</v>
      </c>
      <c r="E19" s="45" t="s">
        <v>56</v>
      </c>
      <c r="F19" s="76">
        <v>250000</v>
      </c>
      <c r="G19" s="76">
        <v>248750</v>
      </c>
      <c r="H19" s="12" t="s">
        <v>72</v>
      </c>
    </row>
    <row r="20" spans="2:8" ht="42.75" customHeight="1">
      <c r="B20" s="39"/>
      <c r="C20" s="73">
        <v>13</v>
      </c>
      <c r="D20" s="74" t="s">
        <v>208</v>
      </c>
      <c r="E20" s="45" t="s">
        <v>44</v>
      </c>
      <c r="F20" s="76">
        <v>400000</v>
      </c>
      <c r="G20" s="76">
        <v>388771.76</v>
      </c>
      <c r="H20" s="12" t="s">
        <v>72</v>
      </c>
    </row>
    <row r="21" spans="2:8" ht="42.75" customHeight="1">
      <c r="B21" s="39"/>
      <c r="C21" s="73">
        <v>14</v>
      </c>
      <c r="D21" s="74" t="s">
        <v>23</v>
      </c>
      <c r="E21" s="45" t="s">
        <v>55</v>
      </c>
      <c r="F21" s="76">
        <v>300000</v>
      </c>
      <c r="G21" s="76">
        <v>250409.05</v>
      </c>
      <c r="H21" s="12" t="s">
        <v>72</v>
      </c>
    </row>
    <row r="22" spans="2:8" ht="42.75" customHeight="1">
      <c r="B22" s="39"/>
      <c r="C22" s="73">
        <v>15</v>
      </c>
      <c r="D22" s="74" t="s">
        <v>493</v>
      </c>
      <c r="E22" s="45" t="s">
        <v>31</v>
      </c>
      <c r="F22" s="76">
        <v>650000</v>
      </c>
      <c r="G22" s="76">
        <v>640750</v>
      </c>
      <c r="H22" s="12" t="s">
        <v>72</v>
      </c>
    </row>
    <row r="23" spans="2:8" ht="42.75" customHeight="1">
      <c r="B23" s="39"/>
      <c r="C23" s="73">
        <v>16</v>
      </c>
      <c r="D23" s="74" t="s">
        <v>512</v>
      </c>
      <c r="E23" s="45" t="s">
        <v>31</v>
      </c>
      <c r="F23" s="76">
        <v>300000</v>
      </c>
      <c r="G23" s="76">
        <v>292500</v>
      </c>
      <c r="H23" s="12" t="s">
        <v>72</v>
      </c>
    </row>
    <row r="24" spans="2:8" ht="42.75" customHeight="1">
      <c r="B24" s="39"/>
      <c r="C24" s="73">
        <v>17</v>
      </c>
      <c r="D24" s="74" t="s">
        <v>209</v>
      </c>
      <c r="E24" s="45" t="s">
        <v>57</v>
      </c>
      <c r="F24" s="76">
        <v>300000</v>
      </c>
      <c r="G24" s="76">
        <v>298500</v>
      </c>
      <c r="H24" s="12" t="s">
        <v>72</v>
      </c>
    </row>
    <row r="25" spans="2:8" ht="42.75" customHeight="1">
      <c r="B25" s="39"/>
      <c r="C25" s="73">
        <v>18</v>
      </c>
      <c r="D25" s="74" t="s">
        <v>210</v>
      </c>
      <c r="E25" s="45" t="s">
        <v>57</v>
      </c>
      <c r="F25" s="76">
        <v>500000</v>
      </c>
      <c r="G25" s="76">
        <v>497500</v>
      </c>
      <c r="H25" s="12" t="s">
        <v>72</v>
      </c>
    </row>
    <row r="26" spans="2:8" ht="57.75" customHeight="1">
      <c r="B26" s="39"/>
      <c r="C26" s="73">
        <v>19</v>
      </c>
      <c r="D26" s="74" t="s">
        <v>211</v>
      </c>
      <c r="E26" s="45" t="s">
        <v>57</v>
      </c>
      <c r="F26" s="76">
        <v>400000</v>
      </c>
      <c r="G26" s="76">
        <v>392000</v>
      </c>
      <c r="H26" s="12" t="s">
        <v>72</v>
      </c>
    </row>
    <row r="27" spans="2:8" ht="42.75" customHeight="1">
      <c r="B27" s="39"/>
      <c r="C27" s="73">
        <v>20</v>
      </c>
      <c r="D27" s="74" t="s">
        <v>212</v>
      </c>
      <c r="E27" s="45" t="s">
        <v>47</v>
      </c>
      <c r="F27" s="76">
        <v>500000</v>
      </c>
      <c r="G27" s="76">
        <v>497500</v>
      </c>
      <c r="H27" s="12" t="s">
        <v>72</v>
      </c>
    </row>
    <row r="28" spans="2:8" ht="42.75" customHeight="1">
      <c r="B28" s="39"/>
      <c r="C28" s="73">
        <v>21</v>
      </c>
      <c r="D28" s="74" t="s">
        <v>213</v>
      </c>
      <c r="E28" s="45" t="s">
        <v>33</v>
      </c>
      <c r="F28" s="76">
        <v>500000</v>
      </c>
      <c r="G28" s="76">
        <v>452460.5</v>
      </c>
      <c r="H28" s="12" t="s">
        <v>72</v>
      </c>
    </row>
    <row r="29" spans="2:8" ht="42.75" customHeight="1">
      <c r="B29" s="39"/>
      <c r="C29" s="73">
        <v>22</v>
      </c>
      <c r="D29" s="74" t="s">
        <v>214</v>
      </c>
      <c r="E29" s="45" t="s">
        <v>43</v>
      </c>
      <c r="F29" s="76">
        <v>400000</v>
      </c>
      <c r="G29" s="76">
        <v>398000</v>
      </c>
      <c r="H29" s="12" t="s">
        <v>72</v>
      </c>
    </row>
    <row r="30" spans="2:8" ht="53.25" customHeight="1">
      <c r="B30" s="39"/>
      <c r="C30" s="73">
        <v>23</v>
      </c>
      <c r="D30" s="74" t="s">
        <v>214</v>
      </c>
      <c r="E30" s="45" t="s">
        <v>37</v>
      </c>
      <c r="F30" s="76">
        <v>300000</v>
      </c>
      <c r="G30" s="76">
        <v>298500</v>
      </c>
      <c r="H30" s="12" t="s">
        <v>72</v>
      </c>
    </row>
    <row r="31" spans="2:8" ht="42.75" customHeight="1">
      <c r="B31" s="39"/>
      <c r="C31" s="73">
        <v>24</v>
      </c>
      <c r="D31" s="78" t="s">
        <v>215</v>
      </c>
      <c r="E31" s="82" t="s">
        <v>54</v>
      </c>
      <c r="F31" s="76">
        <v>200000</v>
      </c>
      <c r="G31" s="76">
        <v>193000</v>
      </c>
      <c r="H31" s="12" t="s">
        <v>72</v>
      </c>
    </row>
    <row r="32" spans="2:8" ht="42.75" customHeight="1">
      <c r="B32" s="39"/>
      <c r="C32" s="73">
        <v>25</v>
      </c>
      <c r="D32" s="74" t="s">
        <v>216</v>
      </c>
      <c r="E32" s="45" t="s">
        <v>31</v>
      </c>
      <c r="F32" s="76">
        <v>200000</v>
      </c>
      <c r="G32" s="76">
        <v>199000</v>
      </c>
      <c r="H32" s="12" t="s">
        <v>72</v>
      </c>
    </row>
    <row r="33" spans="2:8" ht="42.75" customHeight="1">
      <c r="B33" s="39"/>
      <c r="C33" s="73">
        <v>26</v>
      </c>
      <c r="D33" s="74" t="s">
        <v>181</v>
      </c>
      <c r="E33" s="45" t="s">
        <v>59</v>
      </c>
      <c r="F33" s="76">
        <v>300000</v>
      </c>
      <c r="G33" s="76">
        <v>297620</v>
      </c>
      <c r="H33" s="12" t="s">
        <v>72</v>
      </c>
    </row>
    <row r="34" spans="2:8" ht="46.5" customHeight="1">
      <c r="B34" s="39"/>
      <c r="C34" s="73">
        <v>27</v>
      </c>
      <c r="D34" s="74" t="s">
        <v>217</v>
      </c>
      <c r="E34" s="45" t="s">
        <v>58</v>
      </c>
      <c r="F34" s="76">
        <v>300000</v>
      </c>
      <c r="G34" s="76">
        <v>298500</v>
      </c>
      <c r="H34" s="12" t="s">
        <v>72</v>
      </c>
    </row>
    <row r="35" spans="2:8" ht="42.75" customHeight="1">
      <c r="B35" s="39"/>
      <c r="C35" s="73">
        <v>28</v>
      </c>
      <c r="D35" s="74" t="s">
        <v>218</v>
      </c>
      <c r="E35" s="45" t="s">
        <v>58</v>
      </c>
      <c r="F35" s="76">
        <v>300000</v>
      </c>
      <c r="G35" s="76">
        <v>296262.24</v>
      </c>
      <c r="H35" s="12" t="s">
        <v>72</v>
      </c>
    </row>
    <row r="36" spans="2:8" ht="42.75" customHeight="1">
      <c r="B36" s="39"/>
      <c r="C36" s="73">
        <v>29</v>
      </c>
      <c r="D36" s="74" t="s">
        <v>219</v>
      </c>
      <c r="E36" s="45" t="s">
        <v>50</v>
      </c>
      <c r="F36" s="76">
        <v>300000</v>
      </c>
      <c r="G36" s="76">
        <v>292500</v>
      </c>
      <c r="H36" s="12" t="s">
        <v>72</v>
      </c>
    </row>
    <row r="37" spans="2:8" ht="42.75" customHeight="1">
      <c r="B37" s="39"/>
      <c r="C37" s="73">
        <v>30</v>
      </c>
      <c r="D37" s="74" t="s">
        <v>220</v>
      </c>
      <c r="E37" s="45" t="s">
        <v>61</v>
      </c>
      <c r="F37" s="76">
        <v>200000</v>
      </c>
      <c r="G37" s="76">
        <v>194005.02</v>
      </c>
      <c r="H37" s="12" t="s">
        <v>72</v>
      </c>
    </row>
    <row r="38" spans="2:8" ht="42.75" customHeight="1">
      <c r="B38" s="39"/>
      <c r="C38" s="73">
        <v>31</v>
      </c>
      <c r="D38" s="74" t="s">
        <v>221</v>
      </c>
      <c r="E38" s="45" t="s">
        <v>40</v>
      </c>
      <c r="F38" s="76">
        <v>300000</v>
      </c>
      <c r="G38" s="76">
        <v>298500</v>
      </c>
      <c r="H38" s="12" t="s">
        <v>72</v>
      </c>
    </row>
    <row r="39" spans="2:8" ht="42.75" customHeight="1">
      <c r="B39" s="39"/>
      <c r="C39" s="73">
        <v>32</v>
      </c>
      <c r="D39" s="74" t="s">
        <v>222</v>
      </c>
      <c r="E39" s="45" t="s">
        <v>40</v>
      </c>
      <c r="F39" s="76">
        <v>300000</v>
      </c>
      <c r="G39" s="76">
        <v>298500</v>
      </c>
      <c r="H39" s="12" t="s">
        <v>72</v>
      </c>
    </row>
    <row r="40" spans="2:8" ht="42.75" customHeight="1">
      <c r="B40" s="39"/>
      <c r="C40" s="73">
        <v>33</v>
      </c>
      <c r="D40" s="74" t="s">
        <v>223</v>
      </c>
      <c r="E40" s="45" t="s">
        <v>40</v>
      </c>
      <c r="F40" s="76">
        <v>300000</v>
      </c>
      <c r="G40" s="76">
        <v>298500</v>
      </c>
      <c r="H40" s="12" t="s">
        <v>72</v>
      </c>
    </row>
    <row r="41" spans="2:8" ht="42.75" customHeight="1">
      <c r="B41" s="39"/>
      <c r="C41" s="73">
        <v>34</v>
      </c>
      <c r="D41" s="74" t="s">
        <v>224</v>
      </c>
      <c r="E41" s="45" t="s">
        <v>40</v>
      </c>
      <c r="F41" s="76">
        <v>300000</v>
      </c>
      <c r="G41" s="76">
        <v>298500</v>
      </c>
      <c r="H41" s="12" t="s">
        <v>72</v>
      </c>
    </row>
    <row r="42" spans="2:8" ht="42.75" customHeight="1">
      <c r="B42" s="39"/>
      <c r="C42" s="73">
        <v>35</v>
      </c>
      <c r="D42" s="74" t="s">
        <v>225</v>
      </c>
      <c r="E42" s="45" t="s">
        <v>36</v>
      </c>
      <c r="F42" s="76">
        <v>300000</v>
      </c>
      <c r="G42" s="76">
        <v>298500</v>
      </c>
      <c r="H42" s="12" t="s">
        <v>72</v>
      </c>
    </row>
    <row r="43" spans="2:8" ht="42.75" customHeight="1">
      <c r="B43" s="39"/>
      <c r="C43" s="73">
        <v>36</v>
      </c>
      <c r="D43" s="74" t="s">
        <v>225</v>
      </c>
      <c r="E43" s="45" t="s">
        <v>36</v>
      </c>
      <c r="F43" s="76">
        <v>400000</v>
      </c>
      <c r="G43" s="76">
        <v>397301.8</v>
      </c>
      <c r="H43" s="12" t="s">
        <v>72</v>
      </c>
    </row>
    <row r="44" spans="2:8" ht="42.75" customHeight="1">
      <c r="B44" s="39"/>
      <c r="C44" s="73">
        <v>37</v>
      </c>
      <c r="D44" s="74" t="s">
        <v>226</v>
      </c>
      <c r="E44" s="45" t="s">
        <v>36</v>
      </c>
      <c r="F44" s="76">
        <v>500000</v>
      </c>
      <c r="G44" s="76">
        <v>494357.72</v>
      </c>
      <c r="H44" s="12" t="s">
        <v>72</v>
      </c>
    </row>
    <row r="45" spans="2:8" ht="42.75" customHeight="1">
      <c r="B45" s="39"/>
      <c r="C45" s="73">
        <v>38</v>
      </c>
      <c r="D45" s="74" t="s">
        <v>227</v>
      </c>
      <c r="E45" s="45" t="s">
        <v>51</v>
      </c>
      <c r="F45" s="76">
        <v>300000</v>
      </c>
      <c r="G45" s="76">
        <v>298500</v>
      </c>
      <c r="H45" s="12" t="s">
        <v>72</v>
      </c>
    </row>
    <row r="46" spans="2:8" ht="42.75" customHeight="1">
      <c r="B46" s="39"/>
      <c r="C46" s="73">
        <v>39</v>
      </c>
      <c r="D46" s="74" t="s">
        <v>228</v>
      </c>
      <c r="E46" s="45" t="s">
        <v>51</v>
      </c>
      <c r="F46" s="76">
        <v>300000</v>
      </c>
      <c r="G46" s="76">
        <v>298500</v>
      </c>
      <c r="H46" s="12" t="s">
        <v>72</v>
      </c>
    </row>
    <row r="47" spans="2:8" ht="42.75" customHeight="1">
      <c r="B47" s="39"/>
      <c r="C47" s="73">
        <v>40</v>
      </c>
      <c r="D47" s="74" t="s">
        <v>229</v>
      </c>
      <c r="E47" s="45" t="s">
        <v>51</v>
      </c>
      <c r="F47" s="76">
        <v>400000</v>
      </c>
      <c r="G47" s="76">
        <v>398000</v>
      </c>
      <c r="H47" s="12" t="s">
        <v>72</v>
      </c>
    </row>
    <row r="48" spans="2:8" ht="58.5" customHeight="1">
      <c r="B48" s="39"/>
      <c r="C48" s="73">
        <v>41</v>
      </c>
      <c r="D48" s="74" t="s">
        <v>230</v>
      </c>
      <c r="E48" s="45" t="s">
        <v>64</v>
      </c>
      <c r="F48" s="76">
        <v>200000</v>
      </c>
      <c r="G48" s="76">
        <v>197014</v>
      </c>
      <c r="H48" s="12" t="s">
        <v>72</v>
      </c>
    </row>
    <row r="49" spans="2:8" ht="36.75" customHeight="1">
      <c r="B49" s="39"/>
      <c r="C49" s="73">
        <v>42</v>
      </c>
      <c r="D49" s="74" t="s">
        <v>231</v>
      </c>
      <c r="E49" s="45" t="s">
        <v>46</v>
      </c>
      <c r="F49" s="76">
        <v>300000</v>
      </c>
      <c r="G49" s="76">
        <v>298500</v>
      </c>
      <c r="H49" s="12" t="s">
        <v>72</v>
      </c>
    </row>
    <row r="50" spans="2:8" ht="42.75" customHeight="1">
      <c r="B50" s="39"/>
      <c r="C50" s="73">
        <v>43</v>
      </c>
      <c r="D50" s="74" t="s">
        <v>232</v>
      </c>
      <c r="E50" s="45" t="s">
        <v>46</v>
      </c>
      <c r="F50" s="76">
        <v>300000</v>
      </c>
      <c r="G50" s="76">
        <v>298500</v>
      </c>
      <c r="H50" s="12" t="s">
        <v>72</v>
      </c>
    </row>
    <row r="51" spans="2:8" ht="34.5" customHeight="1">
      <c r="B51" s="39"/>
      <c r="C51" s="73">
        <v>44</v>
      </c>
      <c r="D51" s="74" t="s">
        <v>233</v>
      </c>
      <c r="E51" s="45" t="s">
        <v>35</v>
      </c>
      <c r="F51" s="76">
        <v>400000</v>
      </c>
      <c r="G51" s="76">
        <v>398000</v>
      </c>
      <c r="H51" s="12" t="s">
        <v>72</v>
      </c>
    </row>
    <row r="52" spans="2:8" s="9" customFormat="1" ht="87" customHeight="1">
      <c r="C52" s="10" t="s">
        <v>5</v>
      </c>
      <c r="D52" s="10" t="s">
        <v>6</v>
      </c>
      <c r="E52" s="12" t="s">
        <v>7</v>
      </c>
      <c r="F52" s="10" t="s">
        <v>70</v>
      </c>
      <c r="G52" s="10" t="s">
        <v>518</v>
      </c>
      <c r="H52" s="11" t="s">
        <v>13</v>
      </c>
    </row>
    <row r="53" spans="2:8" ht="42.75" customHeight="1">
      <c r="B53" s="39"/>
      <c r="C53" s="73">
        <v>45</v>
      </c>
      <c r="D53" s="74" t="s">
        <v>234</v>
      </c>
      <c r="E53" s="45" t="s">
        <v>49</v>
      </c>
      <c r="F53" s="76">
        <v>300000</v>
      </c>
      <c r="G53" s="76">
        <v>298500</v>
      </c>
      <c r="H53" s="12" t="s">
        <v>72</v>
      </c>
    </row>
    <row r="54" spans="2:8" ht="42.75" customHeight="1">
      <c r="B54" s="39"/>
      <c r="C54" s="73">
        <v>46</v>
      </c>
      <c r="D54" s="74" t="s">
        <v>235</v>
      </c>
      <c r="E54" s="45" t="s">
        <v>39</v>
      </c>
      <c r="F54" s="76">
        <v>400000</v>
      </c>
      <c r="G54" s="76">
        <v>398000</v>
      </c>
      <c r="H54" s="12" t="s">
        <v>72</v>
      </c>
    </row>
    <row r="55" spans="2:8" ht="42.75" customHeight="1">
      <c r="B55" s="39"/>
      <c r="C55" s="73">
        <v>47</v>
      </c>
      <c r="D55" s="74" t="s">
        <v>236</v>
      </c>
      <c r="E55" s="45" t="s">
        <v>34</v>
      </c>
      <c r="F55" s="76">
        <v>400000</v>
      </c>
      <c r="G55" s="76">
        <v>395909.45</v>
      </c>
      <c r="H55" s="12" t="s">
        <v>72</v>
      </c>
    </row>
    <row r="56" spans="2:8" ht="42.75" customHeight="1">
      <c r="B56" s="39"/>
      <c r="C56" s="73">
        <v>48</v>
      </c>
      <c r="D56" s="74" t="s">
        <v>237</v>
      </c>
      <c r="E56" s="45" t="s">
        <v>48</v>
      </c>
      <c r="F56" s="76">
        <v>300000</v>
      </c>
      <c r="G56" s="76">
        <v>298500</v>
      </c>
      <c r="H56" s="12" t="s">
        <v>72</v>
      </c>
    </row>
    <row r="57" spans="2:8" ht="42.75" customHeight="1">
      <c r="B57" s="39"/>
      <c r="C57" s="73">
        <v>49</v>
      </c>
      <c r="D57" s="74" t="s">
        <v>238</v>
      </c>
      <c r="E57" s="45" t="s">
        <v>48</v>
      </c>
      <c r="F57" s="76">
        <v>300000</v>
      </c>
      <c r="G57" s="76">
        <v>298500</v>
      </c>
      <c r="H57" s="12" t="s">
        <v>72</v>
      </c>
    </row>
    <row r="58" spans="2:8" ht="42.75" customHeight="1">
      <c r="B58" s="39"/>
      <c r="C58" s="73">
        <v>50</v>
      </c>
      <c r="D58" s="74" t="s">
        <v>239</v>
      </c>
      <c r="E58" s="45" t="s">
        <v>48</v>
      </c>
      <c r="F58" s="76">
        <v>300000</v>
      </c>
      <c r="G58" s="76">
        <v>297337.53000000003</v>
      </c>
      <c r="H58" s="12" t="s">
        <v>72</v>
      </c>
    </row>
    <row r="59" spans="2:8" ht="42.75" customHeight="1">
      <c r="B59" s="39"/>
      <c r="C59" s="73">
        <v>51</v>
      </c>
      <c r="D59" s="74" t="s">
        <v>240</v>
      </c>
      <c r="E59" s="45" t="s">
        <v>41</v>
      </c>
      <c r="F59" s="76">
        <v>300000</v>
      </c>
      <c r="G59" s="76">
        <v>265299.31</v>
      </c>
      <c r="H59" s="12" t="s">
        <v>72</v>
      </c>
    </row>
    <row r="60" spans="2:8" ht="42.75" customHeight="1">
      <c r="B60" s="39"/>
      <c r="C60" s="73">
        <v>52</v>
      </c>
      <c r="D60" s="74" t="s">
        <v>241</v>
      </c>
      <c r="E60" s="45" t="s">
        <v>38</v>
      </c>
      <c r="F60" s="76">
        <v>400000</v>
      </c>
      <c r="G60" s="76">
        <v>396983.95</v>
      </c>
      <c r="H60" s="12" t="s">
        <v>72</v>
      </c>
    </row>
    <row r="61" spans="2:8" ht="51" customHeight="1">
      <c r="B61" s="39"/>
      <c r="C61" s="73">
        <v>53</v>
      </c>
      <c r="D61" s="74" t="s">
        <v>242</v>
      </c>
      <c r="E61" s="45" t="s">
        <v>63</v>
      </c>
      <c r="F61" s="76">
        <v>500000</v>
      </c>
      <c r="G61" s="76">
        <v>497500</v>
      </c>
      <c r="H61" s="12" t="s">
        <v>72</v>
      </c>
    </row>
    <row r="62" spans="2:8" ht="42.75" customHeight="1">
      <c r="B62" s="39"/>
      <c r="C62" s="73">
        <v>54</v>
      </c>
      <c r="D62" s="74" t="s">
        <v>243</v>
      </c>
      <c r="E62" s="45" t="s">
        <v>63</v>
      </c>
      <c r="F62" s="76">
        <v>300000</v>
      </c>
      <c r="G62" s="76">
        <v>245735.38</v>
      </c>
      <c r="H62" s="12" t="s">
        <v>72</v>
      </c>
    </row>
    <row r="63" spans="2:8" ht="42.75" customHeight="1">
      <c r="B63" s="39"/>
      <c r="C63" s="73">
        <v>55</v>
      </c>
      <c r="D63" s="74" t="s">
        <v>69</v>
      </c>
      <c r="E63" s="45" t="s">
        <v>53</v>
      </c>
      <c r="F63" s="76">
        <v>400000</v>
      </c>
      <c r="G63" s="76">
        <v>398000</v>
      </c>
      <c r="H63" s="12" t="s">
        <v>72</v>
      </c>
    </row>
    <row r="64" spans="2:8" ht="42.75" customHeight="1">
      <c r="B64" s="39"/>
      <c r="C64" s="73">
        <v>56</v>
      </c>
      <c r="D64" s="74" t="s">
        <v>244</v>
      </c>
      <c r="E64" s="45" t="s">
        <v>32</v>
      </c>
      <c r="F64" s="76">
        <v>400000</v>
      </c>
      <c r="G64" s="76">
        <v>386636.28</v>
      </c>
      <c r="H64" s="12" t="s">
        <v>72</v>
      </c>
    </row>
    <row r="65" spans="1:21" ht="33.75" customHeight="1">
      <c r="B65" s="39"/>
      <c r="C65" s="11"/>
      <c r="D65" s="127" t="s">
        <v>25</v>
      </c>
      <c r="E65" s="127"/>
      <c r="F65" s="99">
        <f>SUM(F8:F64)</f>
        <v>19500000</v>
      </c>
      <c r="G65" s="99">
        <f>SUM(G8:G64)</f>
        <v>18822956.300000001</v>
      </c>
      <c r="H65" s="12"/>
    </row>
    <row r="66" spans="1:21" s="34" customFormat="1" ht="33.75" customHeight="1">
      <c r="A66" s="2"/>
      <c r="B66" s="39"/>
      <c r="C66" s="11"/>
      <c r="D66" s="128" t="s">
        <v>92</v>
      </c>
      <c r="E66" s="129"/>
      <c r="F66" s="129"/>
      <c r="G66" s="129"/>
      <c r="H66" s="13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51.75" customHeight="1">
      <c r="B67" s="39"/>
      <c r="C67" s="11">
        <v>1</v>
      </c>
      <c r="D67" s="78" t="s">
        <v>245</v>
      </c>
      <c r="E67" s="82" t="s">
        <v>73</v>
      </c>
      <c r="F67" s="76">
        <v>500000</v>
      </c>
      <c r="G67" s="76">
        <v>497500</v>
      </c>
      <c r="H67" s="12" t="s">
        <v>72</v>
      </c>
    </row>
    <row r="68" spans="1:21" ht="33.75" customHeight="1">
      <c r="B68" s="39"/>
      <c r="C68" s="11">
        <v>2</v>
      </c>
      <c r="D68" s="78" t="s">
        <v>246</v>
      </c>
      <c r="E68" s="82" t="s">
        <v>112</v>
      </c>
      <c r="F68" s="76">
        <v>2000000</v>
      </c>
      <c r="G68" s="76">
        <v>1955043.08</v>
      </c>
      <c r="H68" s="12" t="s">
        <v>72</v>
      </c>
    </row>
    <row r="69" spans="1:21" ht="33.75" customHeight="1">
      <c r="B69" s="39"/>
      <c r="C69" s="11">
        <v>3</v>
      </c>
      <c r="D69" s="78" t="s">
        <v>247</v>
      </c>
      <c r="E69" s="82" t="s">
        <v>74</v>
      </c>
      <c r="F69" s="76">
        <v>500000</v>
      </c>
      <c r="G69" s="76">
        <v>497500</v>
      </c>
      <c r="H69" s="12" t="s">
        <v>72</v>
      </c>
    </row>
    <row r="70" spans="1:21" ht="33.75" customHeight="1">
      <c r="B70" s="39"/>
      <c r="C70" s="11">
        <v>4</v>
      </c>
      <c r="D70" s="78" t="s">
        <v>248</v>
      </c>
      <c r="E70" s="82" t="s">
        <v>113</v>
      </c>
      <c r="F70" s="76">
        <v>1000000</v>
      </c>
      <c r="G70" s="76">
        <v>995000</v>
      </c>
      <c r="H70" s="12" t="s">
        <v>72</v>
      </c>
    </row>
    <row r="71" spans="1:21" ht="33.75" customHeight="1">
      <c r="B71" s="39"/>
      <c r="C71" s="11">
        <v>5</v>
      </c>
      <c r="D71" s="78" t="s">
        <v>249</v>
      </c>
      <c r="E71" s="82" t="s">
        <v>112</v>
      </c>
      <c r="F71" s="76">
        <v>500000</v>
      </c>
      <c r="G71" s="76">
        <v>471507.93</v>
      </c>
      <c r="H71" s="12" t="s">
        <v>72</v>
      </c>
    </row>
    <row r="72" spans="1:21" ht="33.75" customHeight="1">
      <c r="B72" s="39"/>
      <c r="C72" s="11">
        <v>6</v>
      </c>
      <c r="D72" s="83" t="s">
        <v>250</v>
      </c>
      <c r="E72" s="82" t="s">
        <v>116</v>
      </c>
      <c r="F72" s="76">
        <v>1000000</v>
      </c>
      <c r="G72" s="76">
        <v>995000</v>
      </c>
      <c r="H72" s="12" t="s">
        <v>72</v>
      </c>
    </row>
    <row r="73" spans="1:21" ht="33.75" customHeight="1">
      <c r="B73" s="39"/>
      <c r="C73" s="11">
        <v>7</v>
      </c>
      <c r="D73" s="78" t="s">
        <v>251</v>
      </c>
      <c r="E73" s="82" t="s">
        <v>114</v>
      </c>
      <c r="F73" s="76">
        <v>1000000</v>
      </c>
      <c r="G73" s="76">
        <v>987439.71</v>
      </c>
      <c r="H73" s="12" t="s">
        <v>72</v>
      </c>
    </row>
    <row r="74" spans="1:21" ht="33.75" customHeight="1">
      <c r="B74" s="39"/>
      <c r="C74" s="11">
        <v>8</v>
      </c>
      <c r="D74" s="83" t="s">
        <v>252</v>
      </c>
      <c r="E74" s="82" t="s">
        <v>116</v>
      </c>
      <c r="F74" s="76">
        <v>1000000</v>
      </c>
      <c r="G74" s="76">
        <v>995000</v>
      </c>
      <c r="H74" s="12" t="s">
        <v>72</v>
      </c>
    </row>
    <row r="75" spans="1:21" ht="51" customHeight="1">
      <c r="B75" s="39"/>
      <c r="C75" s="11">
        <v>9</v>
      </c>
      <c r="D75" s="78" t="s">
        <v>253</v>
      </c>
      <c r="E75" s="82" t="s">
        <v>74</v>
      </c>
      <c r="F75" s="76">
        <v>500000</v>
      </c>
      <c r="G75" s="76">
        <v>496815.22</v>
      </c>
      <c r="H75" s="12" t="s">
        <v>72</v>
      </c>
    </row>
    <row r="76" spans="1:21" ht="33.75" customHeight="1">
      <c r="B76" s="39"/>
      <c r="C76" s="11">
        <v>10</v>
      </c>
      <c r="D76" s="78" t="s">
        <v>254</v>
      </c>
      <c r="E76" s="82" t="s">
        <v>115</v>
      </c>
      <c r="F76" s="76">
        <v>1000000</v>
      </c>
      <c r="G76" s="76">
        <v>943619.65</v>
      </c>
      <c r="H76" s="12" t="s">
        <v>72</v>
      </c>
    </row>
    <row r="77" spans="1:21" ht="33.75" customHeight="1">
      <c r="B77" s="39"/>
      <c r="C77" s="11">
        <v>11</v>
      </c>
      <c r="D77" s="78" t="s">
        <v>255</v>
      </c>
      <c r="E77" s="82" t="s">
        <v>31</v>
      </c>
      <c r="F77" s="76">
        <v>1000000</v>
      </c>
      <c r="G77" s="76">
        <v>987246.8</v>
      </c>
      <c r="H77" s="12" t="s">
        <v>72</v>
      </c>
    </row>
    <row r="78" spans="1:21" ht="44.25" customHeight="1">
      <c r="B78" s="39"/>
      <c r="C78" s="11">
        <v>12</v>
      </c>
      <c r="D78" s="78" t="s">
        <v>256</v>
      </c>
      <c r="E78" s="82" t="s">
        <v>116</v>
      </c>
      <c r="F78" s="76">
        <v>500000</v>
      </c>
      <c r="G78" s="76">
        <v>495644.35</v>
      </c>
      <c r="H78" s="12" t="s">
        <v>72</v>
      </c>
    </row>
    <row r="79" spans="1:21" ht="33.75" customHeight="1">
      <c r="B79" s="39"/>
      <c r="C79" s="11">
        <v>13</v>
      </c>
      <c r="D79" s="78" t="s">
        <v>257</v>
      </c>
      <c r="E79" s="82" t="s">
        <v>116</v>
      </c>
      <c r="F79" s="76">
        <v>500000</v>
      </c>
      <c r="G79" s="76">
        <v>497500</v>
      </c>
      <c r="H79" s="12" t="s">
        <v>72</v>
      </c>
    </row>
    <row r="80" spans="1:21" ht="36" customHeight="1">
      <c r="B80" s="39"/>
      <c r="C80" s="11">
        <v>14</v>
      </c>
      <c r="D80" s="78" t="s">
        <v>258</v>
      </c>
      <c r="E80" s="82" t="s">
        <v>116</v>
      </c>
      <c r="F80" s="76">
        <v>1000000</v>
      </c>
      <c r="G80" s="76">
        <v>991493.06</v>
      </c>
      <c r="H80" s="12" t="s">
        <v>72</v>
      </c>
    </row>
    <row r="81" spans="2:8" ht="45" customHeight="1">
      <c r="B81" s="39"/>
      <c r="C81" s="11">
        <v>15</v>
      </c>
      <c r="D81" s="78" t="s">
        <v>259</v>
      </c>
      <c r="E81" s="82" t="s">
        <v>116</v>
      </c>
      <c r="F81" s="76">
        <v>500000</v>
      </c>
      <c r="G81" s="76">
        <v>497500</v>
      </c>
      <c r="H81" s="12" t="s">
        <v>72</v>
      </c>
    </row>
    <row r="82" spans="2:8" ht="47.25">
      <c r="B82" s="39"/>
      <c r="C82" s="11">
        <v>16</v>
      </c>
      <c r="D82" s="78" t="s">
        <v>260</v>
      </c>
      <c r="E82" s="82" t="s">
        <v>117</v>
      </c>
      <c r="F82" s="76">
        <v>500000</v>
      </c>
      <c r="G82" s="76">
        <v>497500</v>
      </c>
      <c r="H82" s="12" t="s">
        <v>72</v>
      </c>
    </row>
    <row r="83" spans="2:8" ht="51.75" customHeight="1">
      <c r="B83" s="39"/>
      <c r="C83" s="11">
        <v>17</v>
      </c>
      <c r="D83" s="78" t="s">
        <v>261</v>
      </c>
      <c r="E83" s="82" t="s">
        <v>117</v>
      </c>
      <c r="F83" s="76">
        <v>495000</v>
      </c>
      <c r="G83" s="76">
        <v>492525</v>
      </c>
      <c r="H83" s="12" t="s">
        <v>180</v>
      </c>
    </row>
    <row r="84" spans="2:8" ht="36" customHeight="1">
      <c r="B84" s="39"/>
      <c r="C84" s="11">
        <v>18</v>
      </c>
      <c r="D84" s="78" t="s">
        <v>262</v>
      </c>
      <c r="E84" s="82" t="s">
        <v>117</v>
      </c>
      <c r="F84" s="76">
        <v>1000000</v>
      </c>
      <c r="G84" s="76">
        <v>995000</v>
      </c>
      <c r="H84" s="12" t="s">
        <v>180</v>
      </c>
    </row>
    <row r="85" spans="2:8" ht="51.75" customHeight="1">
      <c r="B85" s="39"/>
      <c r="C85" s="11">
        <v>19</v>
      </c>
      <c r="D85" s="78" t="s">
        <v>263</v>
      </c>
      <c r="E85" s="82" t="s">
        <v>118</v>
      </c>
      <c r="F85" s="76">
        <v>500000</v>
      </c>
      <c r="G85" s="76">
        <v>497500</v>
      </c>
      <c r="H85" s="12" t="s">
        <v>180</v>
      </c>
    </row>
    <row r="86" spans="2:8" ht="57.75" customHeight="1">
      <c r="B86" s="39"/>
      <c r="C86" s="11">
        <v>20</v>
      </c>
      <c r="D86" s="78" t="s">
        <v>264</v>
      </c>
      <c r="E86" s="82" t="s">
        <v>119</v>
      </c>
      <c r="F86" s="76">
        <v>1000000</v>
      </c>
      <c r="G86" s="76">
        <v>993229</v>
      </c>
      <c r="H86" s="12" t="s">
        <v>180</v>
      </c>
    </row>
    <row r="87" spans="2:8" ht="38.25" customHeight="1">
      <c r="B87" s="39"/>
      <c r="C87" s="11">
        <v>21</v>
      </c>
      <c r="D87" s="78" t="s">
        <v>265</v>
      </c>
      <c r="E87" s="82" t="s">
        <v>120</v>
      </c>
      <c r="F87" s="76">
        <v>1500000</v>
      </c>
      <c r="G87" s="76">
        <v>1469946.46</v>
      </c>
      <c r="H87" s="12" t="s">
        <v>180</v>
      </c>
    </row>
    <row r="88" spans="2:8" ht="32.25" customHeight="1">
      <c r="B88" s="39"/>
      <c r="C88" s="11">
        <v>22</v>
      </c>
      <c r="D88" s="78" t="s">
        <v>266</v>
      </c>
      <c r="E88" s="82" t="s">
        <v>75</v>
      </c>
      <c r="F88" s="76">
        <v>1000000</v>
      </c>
      <c r="G88" s="76">
        <v>995000</v>
      </c>
      <c r="H88" s="12" t="s">
        <v>180</v>
      </c>
    </row>
    <row r="89" spans="2:8" ht="27.75" customHeight="1">
      <c r="B89" s="39"/>
      <c r="C89" s="11">
        <v>23</v>
      </c>
      <c r="D89" s="78" t="s">
        <v>267</v>
      </c>
      <c r="E89" s="82" t="s">
        <v>75</v>
      </c>
      <c r="F89" s="76">
        <v>500000</v>
      </c>
      <c r="G89" s="76">
        <v>497500</v>
      </c>
      <c r="H89" s="12" t="s">
        <v>180</v>
      </c>
    </row>
    <row r="90" spans="2:8" ht="39" customHeight="1">
      <c r="B90" s="39"/>
      <c r="C90" s="11">
        <v>24</v>
      </c>
      <c r="D90" s="78" t="s">
        <v>268</v>
      </c>
      <c r="E90" s="82" t="s">
        <v>76</v>
      </c>
      <c r="F90" s="76">
        <v>500000</v>
      </c>
      <c r="G90" s="76">
        <v>497500</v>
      </c>
      <c r="H90" s="12" t="s">
        <v>180</v>
      </c>
    </row>
    <row r="91" spans="2:8" ht="31.5" customHeight="1">
      <c r="B91" s="39"/>
      <c r="C91" s="11">
        <v>25</v>
      </c>
      <c r="D91" s="78" t="s">
        <v>269</v>
      </c>
      <c r="E91" s="82" t="s">
        <v>77</v>
      </c>
      <c r="F91" s="76">
        <v>500000</v>
      </c>
      <c r="G91" s="76">
        <v>497500</v>
      </c>
      <c r="H91" s="12" t="s">
        <v>72</v>
      </c>
    </row>
    <row r="92" spans="2:8" ht="50.25" customHeight="1">
      <c r="B92" s="39"/>
      <c r="C92" s="11">
        <v>26</v>
      </c>
      <c r="D92" s="78" t="s">
        <v>270</v>
      </c>
      <c r="E92" s="82" t="s">
        <v>121</v>
      </c>
      <c r="F92" s="76">
        <v>500000</v>
      </c>
      <c r="G92" s="76">
        <v>456039.25</v>
      </c>
      <c r="H92" s="12" t="s">
        <v>72</v>
      </c>
    </row>
    <row r="93" spans="2:8" ht="31.5" customHeight="1">
      <c r="B93" s="39"/>
      <c r="C93" s="11">
        <v>27</v>
      </c>
      <c r="D93" s="78" t="s">
        <v>271</v>
      </c>
      <c r="E93" s="82" t="s">
        <v>122</v>
      </c>
      <c r="F93" s="76">
        <v>1000000</v>
      </c>
      <c r="G93" s="76">
        <v>989310.22</v>
      </c>
      <c r="H93" s="12" t="s">
        <v>72</v>
      </c>
    </row>
    <row r="94" spans="2:8" ht="39" customHeight="1">
      <c r="B94" s="39"/>
      <c r="C94" s="11">
        <v>28</v>
      </c>
      <c r="D94" s="78" t="s">
        <v>272</v>
      </c>
      <c r="E94" s="82" t="s">
        <v>57</v>
      </c>
      <c r="F94" s="76">
        <v>1000000</v>
      </c>
      <c r="G94" s="76">
        <v>995000</v>
      </c>
      <c r="H94" s="12" t="s">
        <v>72</v>
      </c>
    </row>
    <row r="95" spans="2:8" ht="39" customHeight="1">
      <c r="B95" s="39"/>
      <c r="C95" s="11">
        <v>29</v>
      </c>
      <c r="D95" s="78" t="s">
        <v>273</v>
      </c>
      <c r="E95" s="82" t="s">
        <v>123</v>
      </c>
      <c r="F95" s="76">
        <v>500000</v>
      </c>
      <c r="G95" s="76">
        <v>497500</v>
      </c>
      <c r="H95" s="12" t="s">
        <v>180</v>
      </c>
    </row>
    <row r="96" spans="2:8" ht="39" customHeight="1">
      <c r="B96" s="39"/>
      <c r="C96" s="11">
        <v>30</v>
      </c>
      <c r="D96" s="78" t="s">
        <v>274</v>
      </c>
      <c r="E96" s="82" t="s">
        <v>123</v>
      </c>
      <c r="F96" s="76">
        <v>1000000</v>
      </c>
      <c r="G96" s="76">
        <v>987757.35</v>
      </c>
      <c r="H96" s="12" t="s">
        <v>180</v>
      </c>
    </row>
    <row r="97" spans="2:8" ht="36.75" customHeight="1">
      <c r="B97" s="39"/>
      <c r="C97" s="11">
        <v>31</v>
      </c>
      <c r="D97" s="78" t="s">
        <v>275</v>
      </c>
      <c r="E97" s="82" t="s">
        <v>123</v>
      </c>
      <c r="F97" s="76">
        <v>1000000</v>
      </c>
      <c r="G97" s="76">
        <v>848815.69</v>
      </c>
      <c r="H97" s="12" t="s">
        <v>180</v>
      </c>
    </row>
    <row r="98" spans="2:8" ht="39.75" customHeight="1">
      <c r="B98" s="39"/>
      <c r="C98" s="11">
        <v>32</v>
      </c>
      <c r="D98" s="78" t="s">
        <v>276</v>
      </c>
      <c r="E98" s="82" t="s">
        <v>44</v>
      </c>
      <c r="F98" s="76">
        <v>1000000</v>
      </c>
      <c r="G98" s="76">
        <v>988687.94</v>
      </c>
      <c r="H98" s="12" t="s">
        <v>180</v>
      </c>
    </row>
    <row r="99" spans="2:8" ht="31.5" customHeight="1">
      <c r="B99" s="39"/>
      <c r="C99" s="11">
        <v>33</v>
      </c>
      <c r="D99" s="78" t="s">
        <v>277</v>
      </c>
      <c r="E99" s="82" t="s">
        <v>124</v>
      </c>
      <c r="F99" s="76">
        <v>1500000</v>
      </c>
      <c r="G99" s="76">
        <v>1492500</v>
      </c>
      <c r="H99" s="12" t="s">
        <v>180</v>
      </c>
    </row>
    <row r="100" spans="2:8" ht="31.5" customHeight="1">
      <c r="B100" s="39"/>
      <c r="C100" s="11">
        <v>34</v>
      </c>
      <c r="D100" s="78" t="s">
        <v>278</v>
      </c>
      <c r="E100" s="82" t="s">
        <v>127</v>
      </c>
      <c r="F100" s="76">
        <v>1000000</v>
      </c>
      <c r="G100" s="76">
        <v>995000</v>
      </c>
      <c r="H100" s="12" t="s">
        <v>72</v>
      </c>
    </row>
    <row r="101" spans="2:8" ht="39" customHeight="1">
      <c r="B101" s="39"/>
      <c r="C101" s="11">
        <v>35</v>
      </c>
      <c r="D101" s="78" t="s">
        <v>279</v>
      </c>
      <c r="E101" s="82" t="s">
        <v>125</v>
      </c>
      <c r="F101" s="76">
        <v>1000000</v>
      </c>
      <c r="G101" s="76">
        <v>994186.66</v>
      </c>
      <c r="H101" s="12" t="s">
        <v>72</v>
      </c>
    </row>
    <row r="102" spans="2:8" ht="44.25" customHeight="1">
      <c r="B102" s="39"/>
      <c r="C102" s="11">
        <v>36</v>
      </c>
      <c r="D102" s="78" t="s">
        <v>280</v>
      </c>
      <c r="E102" s="82" t="s">
        <v>179</v>
      </c>
      <c r="F102" s="76">
        <v>500000</v>
      </c>
      <c r="G102" s="76">
        <v>497500</v>
      </c>
      <c r="H102" s="12" t="s">
        <v>72</v>
      </c>
    </row>
    <row r="103" spans="2:8" ht="55.5" customHeight="1">
      <c r="B103" s="39"/>
      <c r="C103" s="11">
        <v>37</v>
      </c>
      <c r="D103" s="78" t="s">
        <v>281</v>
      </c>
      <c r="E103" s="82" t="s">
        <v>126</v>
      </c>
      <c r="F103" s="76">
        <v>500000</v>
      </c>
      <c r="G103" s="76">
        <v>496893.66</v>
      </c>
      <c r="H103" s="12" t="s">
        <v>72</v>
      </c>
    </row>
    <row r="104" spans="2:8" ht="45.75" customHeight="1">
      <c r="B104" s="39"/>
      <c r="C104" s="11">
        <v>38</v>
      </c>
      <c r="D104" s="78" t="s">
        <v>282</v>
      </c>
      <c r="E104" s="82" t="s">
        <v>179</v>
      </c>
      <c r="F104" s="76">
        <v>1000000</v>
      </c>
      <c r="G104" s="76">
        <v>995000</v>
      </c>
      <c r="H104" s="12" t="s">
        <v>72</v>
      </c>
    </row>
    <row r="105" spans="2:8" ht="44.25" customHeight="1">
      <c r="B105" s="39"/>
      <c r="C105" s="11">
        <v>39</v>
      </c>
      <c r="D105" s="84" t="s">
        <v>283</v>
      </c>
      <c r="E105" s="82" t="s">
        <v>127</v>
      </c>
      <c r="F105" s="76">
        <v>1000000</v>
      </c>
      <c r="G105" s="76">
        <v>995000</v>
      </c>
      <c r="H105" s="12" t="s">
        <v>72</v>
      </c>
    </row>
    <row r="106" spans="2:8" ht="54.75" customHeight="1">
      <c r="B106" s="39"/>
      <c r="C106" s="11">
        <v>40</v>
      </c>
      <c r="D106" s="22" t="s">
        <v>284</v>
      </c>
      <c r="E106" s="82" t="s">
        <v>187</v>
      </c>
      <c r="F106" s="76">
        <v>1000000</v>
      </c>
      <c r="G106" s="76">
        <v>986909.82</v>
      </c>
      <c r="H106" s="12" t="s">
        <v>72</v>
      </c>
    </row>
    <row r="107" spans="2:8" ht="31.5" customHeight="1">
      <c r="B107" s="39"/>
      <c r="C107" s="11">
        <v>41</v>
      </c>
      <c r="D107" s="78" t="s">
        <v>285</v>
      </c>
      <c r="E107" s="82" t="s">
        <v>179</v>
      </c>
      <c r="F107" s="76">
        <v>1500000</v>
      </c>
      <c r="G107" s="76">
        <v>1492500</v>
      </c>
      <c r="H107" s="12" t="s">
        <v>72</v>
      </c>
    </row>
    <row r="108" spans="2:8" ht="31.5" customHeight="1">
      <c r="B108" s="39"/>
      <c r="C108" s="11">
        <v>42</v>
      </c>
      <c r="D108" s="78" t="s">
        <v>286</v>
      </c>
      <c r="E108" s="82" t="s">
        <v>179</v>
      </c>
      <c r="F108" s="76">
        <v>1000000</v>
      </c>
      <c r="G108" s="76">
        <v>992209.4</v>
      </c>
      <c r="H108" s="12" t="s">
        <v>72</v>
      </c>
    </row>
    <row r="109" spans="2:8" ht="46.5" customHeight="1">
      <c r="B109" s="39"/>
      <c r="C109" s="11">
        <v>43</v>
      </c>
      <c r="D109" s="83" t="s">
        <v>287</v>
      </c>
      <c r="E109" s="82" t="s">
        <v>127</v>
      </c>
      <c r="F109" s="76">
        <v>1000000</v>
      </c>
      <c r="G109" s="76">
        <v>995000</v>
      </c>
      <c r="H109" s="12" t="s">
        <v>72</v>
      </c>
    </row>
    <row r="110" spans="2:8" ht="31.5" customHeight="1">
      <c r="B110" s="39"/>
      <c r="C110" s="11">
        <v>44</v>
      </c>
      <c r="D110" s="78" t="s">
        <v>288</v>
      </c>
      <c r="E110" s="82" t="s">
        <v>128</v>
      </c>
      <c r="F110" s="76">
        <v>1000000</v>
      </c>
      <c r="G110" s="76">
        <v>995000</v>
      </c>
      <c r="H110" s="12" t="s">
        <v>72</v>
      </c>
    </row>
    <row r="111" spans="2:8" ht="31.5" customHeight="1">
      <c r="B111" s="39"/>
      <c r="C111" s="11">
        <v>45</v>
      </c>
      <c r="D111" s="78" t="s">
        <v>289</v>
      </c>
      <c r="E111" s="82" t="s">
        <v>129</v>
      </c>
      <c r="F111" s="76">
        <v>500000</v>
      </c>
      <c r="G111" s="76">
        <v>457888.06</v>
      </c>
      <c r="H111" s="12" t="s">
        <v>72</v>
      </c>
    </row>
    <row r="112" spans="2:8" ht="38.25" customHeight="1">
      <c r="B112" s="39"/>
      <c r="C112" s="11">
        <v>46</v>
      </c>
      <c r="D112" s="78" t="s">
        <v>290</v>
      </c>
      <c r="E112" s="82" t="s">
        <v>130</v>
      </c>
      <c r="F112" s="76">
        <v>500000</v>
      </c>
      <c r="G112" s="76">
        <v>497500</v>
      </c>
      <c r="H112" s="12" t="s">
        <v>72</v>
      </c>
    </row>
    <row r="113" spans="2:8" ht="34.5" customHeight="1">
      <c r="B113" s="39"/>
      <c r="C113" s="11">
        <v>47</v>
      </c>
      <c r="D113" s="78" t="s">
        <v>291</v>
      </c>
      <c r="E113" s="82" t="s">
        <v>130</v>
      </c>
      <c r="F113" s="76">
        <v>500000</v>
      </c>
      <c r="G113" s="76">
        <v>497500</v>
      </c>
      <c r="H113" s="12" t="s">
        <v>72</v>
      </c>
    </row>
    <row r="114" spans="2:8" ht="34.5" customHeight="1">
      <c r="B114" s="39"/>
      <c r="C114" s="11">
        <v>48</v>
      </c>
      <c r="D114" s="78" t="s">
        <v>292</v>
      </c>
      <c r="E114" s="82" t="s">
        <v>130</v>
      </c>
      <c r="F114" s="76">
        <v>500000</v>
      </c>
      <c r="G114" s="76">
        <v>497500</v>
      </c>
      <c r="H114" s="12" t="s">
        <v>72</v>
      </c>
    </row>
    <row r="115" spans="2:8" ht="34.5" customHeight="1">
      <c r="B115" s="39"/>
      <c r="C115" s="11">
        <v>49</v>
      </c>
      <c r="D115" s="78" t="s">
        <v>293</v>
      </c>
      <c r="E115" s="82" t="s">
        <v>129</v>
      </c>
      <c r="F115" s="76">
        <v>1000000</v>
      </c>
      <c r="G115" s="76">
        <v>986325.77</v>
      </c>
      <c r="H115" s="12" t="s">
        <v>72</v>
      </c>
    </row>
    <row r="116" spans="2:8" ht="34.5" customHeight="1">
      <c r="B116" s="39"/>
      <c r="C116" s="11">
        <v>50</v>
      </c>
      <c r="D116" s="78" t="s">
        <v>294</v>
      </c>
      <c r="E116" s="82" t="s">
        <v>119</v>
      </c>
      <c r="F116" s="76">
        <v>1000000</v>
      </c>
      <c r="G116" s="76">
        <v>995000</v>
      </c>
      <c r="H116" s="12" t="s">
        <v>72</v>
      </c>
    </row>
    <row r="117" spans="2:8" ht="34.5" customHeight="1">
      <c r="B117" s="39"/>
      <c r="C117" s="11">
        <v>51</v>
      </c>
      <c r="D117" s="78" t="s">
        <v>295</v>
      </c>
      <c r="E117" s="82" t="s">
        <v>29</v>
      </c>
      <c r="F117" s="76">
        <v>1000000</v>
      </c>
      <c r="G117" s="76">
        <v>995000</v>
      </c>
      <c r="H117" s="12" t="s">
        <v>72</v>
      </c>
    </row>
    <row r="118" spans="2:8" ht="57" customHeight="1">
      <c r="B118" s="39"/>
      <c r="C118" s="11">
        <v>52</v>
      </c>
      <c r="D118" s="78" t="s">
        <v>296</v>
      </c>
      <c r="E118" s="82" t="s">
        <v>131</v>
      </c>
      <c r="F118" s="76">
        <v>2000000</v>
      </c>
      <c r="G118" s="76">
        <v>1980613.25</v>
      </c>
      <c r="H118" s="12" t="s">
        <v>72</v>
      </c>
    </row>
    <row r="119" spans="2:8" ht="34.5" customHeight="1">
      <c r="B119" s="39"/>
      <c r="C119" s="11">
        <v>53</v>
      </c>
      <c r="D119" s="78" t="s">
        <v>297</v>
      </c>
      <c r="E119" s="82" t="s">
        <v>79</v>
      </c>
      <c r="F119" s="76">
        <v>2000000</v>
      </c>
      <c r="G119" s="76">
        <v>1978010.88</v>
      </c>
      <c r="H119" s="12" t="s">
        <v>72</v>
      </c>
    </row>
    <row r="120" spans="2:8" ht="34.5" customHeight="1">
      <c r="B120" s="39"/>
      <c r="C120" s="11">
        <v>54</v>
      </c>
      <c r="D120" s="78" t="s">
        <v>298</v>
      </c>
      <c r="E120" s="82" t="s">
        <v>78</v>
      </c>
      <c r="F120" s="76">
        <v>500000</v>
      </c>
      <c r="G120" s="76">
        <v>497500</v>
      </c>
      <c r="H120" s="12" t="s">
        <v>72</v>
      </c>
    </row>
    <row r="121" spans="2:8" ht="34.5" customHeight="1">
      <c r="B121" s="39"/>
      <c r="C121" s="11">
        <v>55</v>
      </c>
      <c r="D121" s="78" t="s">
        <v>299</v>
      </c>
      <c r="E121" s="82" t="s">
        <v>79</v>
      </c>
      <c r="F121" s="76">
        <v>500000</v>
      </c>
      <c r="G121" s="76">
        <v>497500</v>
      </c>
      <c r="H121" s="12" t="s">
        <v>72</v>
      </c>
    </row>
    <row r="122" spans="2:8" ht="34.5" customHeight="1">
      <c r="B122" s="39"/>
      <c r="C122" s="11">
        <v>56</v>
      </c>
      <c r="D122" s="78" t="s">
        <v>300</v>
      </c>
      <c r="E122" s="82" t="s">
        <v>79</v>
      </c>
      <c r="F122" s="76">
        <v>500000</v>
      </c>
      <c r="G122" s="76">
        <v>495672.81</v>
      </c>
      <c r="H122" s="12" t="s">
        <v>72</v>
      </c>
    </row>
    <row r="123" spans="2:8" ht="39.75" customHeight="1">
      <c r="B123" s="39"/>
      <c r="C123" s="11">
        <v>57</v>
      </c>
      <c r="D123" s="22" t="s">
        <v>301</v>
      </c>
      <c r="E123" s="82" t="s">
        <v>186</v>
      </c>
      <c r="F123" s="76">
        <v>500000</v>
      </c>
      <c r="G123" s="76">
        <v>497500</v>
      </c>
      <c r="H123" s="12" t="s">
        <v>72</v>
      </c>
    </row>
    <row r="124" spans="2:8" ht="34.5" customHeight="1">
      <c r="B124" s="39"/>
      <c r="C124" s="11">
        <v>58</v>
      </c>
      <c r="D124" s="78" t="s">
        <v>302</v>
      </c>
      <c r="E124" s="82" t="s">
        <v>80</v>
      </c>
      <c r="F124" s="76">
        <v>750000</v>
      </c>
      <c r="G124" s="76">
        <v>727611.13</v>
      </c>
      <c r="H124" s="12" t="s">
        <v>72</v>
      </c>
    </row>
    <row r="125" spans="2:8" ht="34.5" customHeight="1">
      <c r="B125" s="39"/>
      <c r="C125" s="11">
        <v>59</v>
      </c>
      <c r="D125" s="78" t="s">
        <v>303</v>
      </c>
      <c r="E125" s="82" t="s">
        <v>79</v>
      </c>
      <c r="F125" s="76">
        <v>1000000</v>
      </c>
      <c r="G125" s="76">
        <v>989563.03</v>
      </c>
      <c r="H125" s="12" t="s">
        <v>72</v>
      </c>
    </row>
    <row r="126" spans="2:8" ht="34.5" customHeight="1">
      <c r="B126" s="39"/>
      <c r="C126" s="11">
        <v>60</v>
      </c>
      <c r="D126" s="78" t="s">
        <v>505</v>
      </c>
      <c r="E126" s="82" t="s">
        <v>80</v>
      </c>
      <c r="F126" s="76">
        <v>500000</v>
      </c>
      <c r="G126" s="76">
        <v>491500</v>
      </c>
      <c r="H126" s="12" t="s">
        <v>72</v>
      </c>
    </row>
    <row r="127" spans="2:8" ht="34.5" customHeight="1">
      <c r="B127" s="39"/>
      <c r="C127" s="11">
        <v>61</v>
      </c>
      <c r="D127" s="85" t="s">
        <v>304</v>
      </c>
      <c r="E127" s="82" t="s">
        <v>79</v>
      </c>
      <c r="F127" s="76">
        <v>500000</v>
      </c>
      <c r="G127" s="76">
        <v>497500</v>
      </c>
      <c r="H127" s="12" t="s">
        <v>72</v>
      </c>
    </row>
    <row r="128" spans="2:8" ht="34.5" customHeight="1">
      <c r="B128" s="39"/>
      <c r="C128" s="11">
        <v>62</v>
      </c>
      <c r="D128" s="78" t="s">
        <v>305</v>
      </c>
      <c r="E128" s="82" t="s">
        <v>78</v>
      </c>
      <c r="F128" s="76">
        <v>250000</v>
      </c>
      <c r="G128" s="76">
        <v>199835.97</v>
      </c>
      <c r="H128" s="12" t="s">
        <v>72</v>
      </c>
    </row>
    <row r="129" spans="2:8" ht="34.5" customHeight="1">
      <c r="B129" s="39"/>
      <c r="C129" s="11">
        <v>63</v>
      </c>
      <c r="D129" s="78" t="s">
        <v>306</v>
      </c>
      <c r="E129" s="82" t="s">
        <v>78</v>
      </c>
      <c r="F129" s="76">
        <v>250000</v>
      </c>
      <c r="G129" s="76">
        <v>246687</v>
      </c>
      <c r="H129" s="12" t="s">
        <v>72</v>
      </c>
    </row>
    <row r="130" spans="2:8" ht="34.5" customHeight="1">
      <c r="B130" s="39"/>
      <c r="C130" s="11">
        <v>64</v>
      </c>
      <c r="D130" s="78" t="s">
        <v>307</v>
      </c>
      <c r="E130" s="82" t="s">
        <v>81</v>
      </c>
      <c r="F130" s="76">
        <v>1000000</v>
      </c>
      <c r="G130" s="76">
        <v>954325.95</v>
      </c>
      <c r="H130" s="12" t="s">
        <v>72</v>
      </c>
    </row>
    <row r="131" spans="2:8" ht="34.5" customHeight="1">
      <c r="B131" s="39"/>
      <c r="C131" s="11">
        <v>65</v>
      </c>
      <c r="D131" s="78" t="s">
        <v>308</v>
      </c>
      <c r="E131" s="82" t="s">
        <v>82</v>
      </c>
      <c r="F131" s="76">
        <v>500000</v>
      </c>
      <c r="G131" s="76">
        <v>496949.78</v>
      </c>
      <c r="H131" s="12" t="s">
        <v>72</v>
      </c>
    </row>
    <row r="132" spans="2:8" ht="39.75" customHeight="1">
      <c r="B132" s="39"/>
      <c r="C132" s="11">
        <v>66</v>
      </c>
      <c r="D132" s="78" t="s">
        <v>309</v>
      </c>
      <c r="E132" s="82" t="s">
        <v>132</v>
      </c>
      <c r="F132" s="76">
        <v>1000000</v>
      </c>
      <c r="G132" s="76">
        <v>984713.37</v>
      </c>
      <c r="H132" s="12" t="s">
        <v>72</v>
      </c>
    </row>
    <row r="133" spans="2:8" ht="39.75" customHeight="1">
      <c r="B133" s="39"/>
      <c r="C133" s="11">
        <v>67</v>
      </c>
      <c r="D133" s="78" t="s">
        <v>310</v>
      </c>
      <c r="E133" s="82" t="s">
        <v>133</v>
      </c>
      <c r="F133" s="76">
        <v>1000000</v>
      </c>
      <c r="G133" s="76">
        <v>995000</v>
      </c>
      <c r="H133" s="12" t="s">
        <v>72</v>
      </c>
    </row>
    <row r="134" spans="2:8" ht="52.5" customHeight="1">
      <c r="B134" s="39"/>
      <c r="C134" s="11">
        <v>68</v>
      </c>
      <c r="D134" s="78" t="s">
        <v>311</v>
      </c>
      <c r="E134" s="82" t="s">
        <v>81</v>
      </c>
      <c r="F134" s="76">
        <v>500000</v>
      </c>
      <c r="G134" s="76">
        <v>497500</v>
      </c>
      <c r="H134" s="12" t="s">
        <v>72</v>
      </c>
    </row>
    <row r="135" spans="2:8" ht="52.5" customHeight="1">
      <c r="B135" s="39"/>
      <c r="C135" s="11">
        <v>69</v>
      </c>
      <c r="D135" s="78" t="s">
        <v>312</v>
      </c>
      <c r="E135" s="82" t="s">
        <v>132</v>
      </c>
      <c r="F135" s="76">
        <v>1000000</v>
      </c>
      <c r="G135" s="76">
        <v>995000</v>
      </c>
      <c r="H135" s="12" t="s">
        <v>72</v>
      </c>
    </row>
    <row r="136" spans="2:8" ht="36.75" customHeight="1">
      <c r="B136" s="39"/>
      <c r="C136" s="11">
        <v>70</v>
      </c>
      <c r="D136" s="78" t="s">
        <v>313</v>
      </c>
      <c r="E136" s="82" t="s">
        <v>134</v>
      </c>
      <c r="F136" s="76">
        <v>500000</v>
      </c>
      <c r="G136" s="76">
        <v>466221.35</v>
      </c>
      <c r="H136" s="12" t="s">
        <v>72</v>
      </c>
    </row>
    <row r="137" spans="2:8" ht="39.75" customHeight="1">
      <c r="B137" s="39"/>
      <c r="C137" s="11">
        <v>71</v>
      </c>
      <c r="D137" s="78" t="s">
        <v>314</v>
      </c>
      <c r="E137" s="82" t="s">
        <v>135</v>
      </c>
      <c r="F137" s="76">
        <v>1000000</v>
      </c>
      <c r="G137" s="76">
        <v>995000</v>
      </c>
      <c r="H137" s="12" t="s">
        <v>72</v>
      </c>
    </row>
    <row r="138" spans="2:8" ht="34.5" customHeight="1">
      <c r="B138" s="39"/>
      <c r="C138" s="11">
        <v>72</v>
      </c>
      <c r="D138" s="78" t="s">
        <v>315</v>
      </c>
      <c r="E138" s="82" t="s">
        <v>135</v>
      </c>
      <c r="F138" s="76">
        <v>500000</v>
      </c>
      <c r="G138" s="76">
        <v>497500</v>
      </c>
      <c r="H138" s="12" t="s">
        <v>72</v>
      </c>
    </row>
    <row r="139" spans="2:8" ht="60" customHeight="1">
      <c r="B139" s="39"/>
      <c r="C139" s="11">
        <v>73</v>
      </c>
      <c r="D139" s="22" t="s">
        <v>316</v>
      </c>
      <c r="E139" s="82" t="s">
        <v>135</v>
      </c>
      <c r="F139" s="76">
        <v>500000</v>
      </c>
      <c r="G139" s="76">
        <v>497500</v>
      </c>
      <c r="H139" s="12" t="s">
        <v>72</v>
      </c>
    </row>
    <row r="140" spans="2:8" ht="34.5" customHeight="1">
      <c r="B140" s="39"/>
      <c r="C140" s="11">
        <v>74</v>
      </c>
      <c r="D140" s="86" t="s">
        <v>317</v>
      </c>
      <c r="E140" s="82" t="s">
        <v>136</v>
      </c>
      <c r="F140" s="76">
        <v>500000</v>
      </c>
      <c r="G140" s="76">
        <v>497500</v>
      </c>
      <c r="H140" s="12" t="s">
        <v>72</v>
      </c>
    </row>
    <row r="141" spans="2:8" ht="34.5" customHeight="1">
      <c r="B141" s="39"/>
      <c r="C141" s="11">
        <v>75</v>
      </c>
      <c r="D141" s="78" t="s">
        <v>318</v>
      </c>
      <c r="E141" s="82" t="s">
        <v>134</v>
      </c>
      <c r="F141" s="76">
        <v>1000000</v>
      </c>
      <c r="G141" s="76">
        <v>993290.78</v>
      </c>
      <c r="H141" s="12" t="s">
        <v>72</v>
      </c>
    </row>
    <row r="142" spans="2:8" ht="34.5" customHeight="1">
      <c r="B142" s="39"/>
      <c r="C142" s="11">
        <v>76</v>
      </c>
      <c r="D142" s="78" t="s">
        <v>319</v>
      </c>
      <c r="E142" s="82" t="s">
        <v>137</v>
      </c>
      <c r="F142" s="76">
        <v>500000</v>
      </c>
      <c r="G142" s="76">
        <v>497500</v>
      </c>
      <c r="H142" s="12" t="s">
        <v>72</v>
      </c>
    </row>
    <row r="143" spans="2:8" ht="34.5" customHeight="1">
      <c r="B143" s="39"/>
      <c r="C143" s="11">
        <v>77</v>
      </c>
      <c r="D143" s="78" t="s">
        <v>320</v>
      </c>
      <c r="E143" s="82" t="s">
        <v>137</v>
      </c>
      <c r="F143" s="76">
        <v>1000000</v>
      </c>
      <c r="G143" s="76">
        <v>992324.81</v>
      </c>
      <c r="H143" s="12" t="s">
        <v>72</v>
      </c>
    </row>
    <row r="144" spans="2:8" ht="34.5" customHeight="1">
      <c r="B144" s="39"/>
      <c r="C144" s="11">
        <v>78</v>
      </c>
      <c r="D144" s="78" t="s">
        <v>321</v>
      </c>
      <c r="E144" s="82" t="s">
        <v>135</v>
      </c>
      <c r="F144" s="76">
        <v>1000000</v>
      </c>
      <c r="G144" s="76">
        <v>976872.36</v>
      </c>
      <c r="H144" s="12" t="s">
        <v>72</v>
      </c>
    </row>
    <row r="145" spans="2:8" ht="34.5" customHeight="1">
      <c r="B145" s="39"/>
      <c r="C145" s="11">
        <v>79</v>
      </c>
      <c r="D145" s="78" t="s">
        <v>322</v>
      </c>
      <c r="E145" s="82" t="s">
        <v>165</v>
      </c>
      <c r="F145" s="76">
        <v>500000</v>
      </c>
      <c r="G145" s="76">
        <v>495135</v>
      </c>
      <c r="H145" s="12" t="s">
        <v>72</v>
      </c>
    </row>
    <row r="146" spans="2:8" ht="34.5" customHeight="1">
      <c r="B146" s="39"/>
      <c r="C146" s="11">
        <v>80</v>
      </c>
      <c r="D146" s="78" t="s">
        <v>323</v>
      </c>
      <c r="E146" s="82" t="s">
        <v>165</v>
      </c>
      <c r="F146" s="76">
        <v>500000</v>
      </c>
      <c r="G146" s="76">
        <v>491500</v>
      </c>
      <c r="H146" s="12" t="s">
        <v>72</v>
      </c>
    </row>
    <row r="147" spans="2:8" ht="34.5" customHeight="1">
      <c r="B147" s="39"/>
      <c r="C147" s="11">
        <v>81</v>
      </c>
      <c r="D147" s="78" t="s">
        <v>324</v>
      </c>
      <c r="E147" s="82" t="s">
        <v>137</v>
      </c>
      <c r="F147" s="76">
        <v>1000000</v>
      </c>
      <c r="G147" s="76">
        <v>990532.24</v>
      </c>
      <c r="H147" s="12" t="s">
        <v>72</v>
      </c>
    </row>
    <row r="148" spans="2:8" ht="34.5" customHeight="1">
      <c r="B148" s="39"/>
      <c r="C148" s="11">
        <v>82</v>
      </c>
      <c r="D148" s="78" t="s">
        <v>325</v>
      </c>
      <c r="E148" s="82" t="s">
        <v>138</v>
      </c>
      <c r="F148" s="76">
        <v>500000</v>
      </c>
      <c r="G148" s="76">
        <v>497500</v>
      </c>
      <c r="H148" s="12" t="s">
        <v>72</v>
      </c>
    </row>
    <row r="149" spans="2:8" ht="34.5" customHeight="1">
      <c r="B149" s="39"/>
      <c r="C149" s="11">
        <v>83</v>
      </c>
      <c r="D149" s="78" t="s">
        <v>326</v>
      </c>
      <c r="E149" s="82" t="s">
        <v>138</v>
      </c>
      <c r="F149" s="76">
        <v>500000</v>
      </c>
      <c r="G149" s="76">
        <v>497500</v>
      </c>
      <c r="H149" s="12" t="s">
        <v>72</v>
      </c>
    </row>
    <row r="150" spans="2:8" ht="47.25" customHeight="1">
      <c r="B150" s="39"/>
      <c r="C150" s="11">
        <v>84</v>
      </c>
      <c r="D150" s="78" t="s">
        <v>327</v>
      </c>
      <c r="E150" s="82" t="s">
        <v>83</v>
      </c>
      <c r="F150" s="76">
        <v>500000</v>
      </c>
      <c r="G150" s="76">
        <v>497500</v>
      </c>
      <c r="H150" s="12" t="s">
        <v>72</v>
      </c>
    </row>
    <row r="151" spans="2:8" ht="34.5" customHeight="1">
      <c r="B151" s="39"/>
      <c r="C151" s="11">
        <v>85</v>
      </c>
      <c r="D151" s="78" t="s">
        <v>328</v>
      </c>
      <c r="E151" s="82" t="s">
        <v>84</v>
      </c>
      <c r="F151" s="76">
        <v>1000000</v>
      </c>
      <c r="G151" s="76">
        <v>995000</v>
      </c>
      <c r="H151" s="12" t="s">
        <v>72</v>
      </c>
    </row>
    <row r="152" spans="2:8" ht="34.5" customHeight="1">
      <c r="B152" s="39"/>
      <c r="C152" s="11">
        <v>86</v>
      </c>
      <c r="D152" s="78" t="s">
        <v>329</v>
      </c>
      <c r="E152" s="45" t="s">
        <v>40</v>
      </c>
      <c r="F152" s="76">
        <v>1000000</v>
      </c>
      <c r="G152" s="76">
        <v>995000</v>
      </c>
      <c r="H152" s="12" t="s">
        <v>72</v>
      </c>
    </row>
    <row r="153" spans="2:8" ht="34.5" customHeight="1">
      <c r="B153" s="39"/>
      <c r="C153" s="11">
        <v>87</v>
      </c>
      <c r="D153" s="78" t="s">
        <v>330</v>
      </c>
      <c r="E153" s="82" t="s">
        <v>45</v>
      </c>
      <c r="F153" s="76">
        <v>500000</v>
      </c>
      <c r="G153" s="76">
        <v>497500</v>
      </c>
      <c r="H153" s="12" t="s">
        <v>72</v>
      </c>
    </row>
    <row r="154" spans="2:8" ht="31.5" customHeight="1">
      <c r="B154" s="39"/>
      <c r="C154" s="11">
        <v>88</v>
      </c>
      <c r="D154" s="78" t="s">
        <v>331</v>
      </c>
      <c r="E154" s="82" t="s">
        <v>45</v>
      </c>
      <c r="F154" s="76">
        <v>1500000</v>
      </c>
      <c r="G154" s="76">
        <v>1393472.7</v>
      </c>
      <c r="H154" s="12" t="s">
        <v>72</v>
      </c>
    </row>
    <row r="155" spans="2:8" ht="34.5" customHeight="1">
      <c r="B155" s="39"/>
      <c r="C155" s="11">
        <v>89</v>
      </c>
      <c r="D155" s="78" t="s">
        <v>332</v>
      </c>
      <c r="E155" s="82" t="s">
        <v>166</v>
      </c>
      <c r="F155" s="76">
        <v>1000000</v>
      </c>
      <c r="G155" s="76">
        <v>995000</v>
      </c>
      <c r="H155" s="12" t="s">
        <v>72</v>
      </c>
    </row>
    <row r="156" spans="2:8" ht="34.5" customHeight="1">
      <c r="B156" s="39"/>
      <c r="C156" s="11">
        <v>90</v>
      </c>
      <c r="D156" s="85" t="s">
        <v>333</v>
      </c>
      <c r="E156" s="45" t="s">
        <v>40</v>
      </c>
      <c r="F156" s="76">
        <v>1000000</v>
      </c>
      <c r="G156" s="76">
        <v>995000</v>
      </c>
      <c r="H156" s="12" t="s">
        <v>72</v>
      </c>
    </row>
    <row r="157" spans="2:8" ht="42.75" customHeight="1">
      <c r="B157" s="39"/>
      <c r="C157" s="11">
        <v>91</v>
      </c>
      <c r="D157" s="22" t="s">
        <v>334</v>
      </c>
      <c r="E157" s="82" t="s">
        <v>132</v>
      </c>
      <c r="F157" s="76">
        <v>1000000</v>
      </c>
      <c r="G157" s="76">
        <v>995000</v>
      </c>
      <c r="H157" s="12" t="s">
        <v>72</v>
      </c>
    </row>
    <row r="158" spans="2:8" ht="24.75" customHeight="1">
      <c r="B158" s="39"/>
      <c r="C158" s="11">
        <v>92</v>
      </c>
      <c r="D158" s="78" t="s">
        <v>335</v>
      </c>
      <c r="E158" s="82" t="s">
        <v>83</v>
      </c>
      <c r="F158" s="76">
        <v>500000</v>
      </c>
      <c r="G158" s="76">
        <v>497500</v>
      </c>
      <c r="H158" s="12" t="s">
        <v>72</v>
      </c>
    </row>
    <row r="159" spans="2:8" ht="34.5" customHeight="1">
      <c r="B159" s="39"/>
      <c r="C159" s="11">
        <v>93</v>
      </c>
      <c r="D159" s="78" t="s">
        <v>336</v>
      </c>
      <c r="E159" s="82" t="s">
        <v>84</v>
      </c>
      <c r="F159" s="76">
        <v>1000000</v>
      </c>
      <c r="G159" s="76">
        <v>995000</v>
      </c>
      <c r="H159" s="12" t="s">
        <v>72</v>
      </c>
    </row>
    <row r="160" spans="2:8" ht="34.5" customHeight="1">
      <c r="B160" s="39"/>
      <c r="C160" s="11">
        <v>94</v>
      </c>
      <c r="D160" s="78" t="s">
        <v>337</v>
      </c>
      <c r="E160" s="82" t="s">
        <v>139</v>
      </c>
      <c r="F160" s="76">
        <v>500000</v>
      </c>
      <c r="G160" s="76">
        <v>497500</v>
      </c>
      <c r="H160" s="12" t="s">
        <v>72</v>
      </c>
    </row>
    <row r="161" spans="2:8" ht="34.5" customHeight="1">
      <c r="B161" s="39"/>
      <c r="C161" s="11">
        <v>95</v>
      </c>
      <c r="D161" s="83" t="s">
        <v>338</v>
      </c>
      <c r="E161" s="82" t="s">
        <v>140</v>
      </c>
      <c r="F161" s="76">
        <v>500000</v>
      </c>
      <c r="G161" s="76">
        <v>497500</v>
      </c>
      <c r="H161" s="12" t="s">
        <v>72</v>
      </c>
    </row>
    <row r="162" spans="2:8" ht="34.5" customHeight="1">
      <c r="B162" s="39"/>
      <c r="C162" s="11">
        <v>96</v>
      </c>
      <c r="D162" s="83" t="s">
        <v>339</v>
      </c>
      <c r="E162" s="82" t="s">
        <v>132</v>
      </c>
      <c r="F162" s="76">
        <v>1000000</v>
      </c>
      <c r="G162" s="76">
        <v>995000</v>
      </c>
      <c r="H162" s="12" t="s">
        <v>72</v>
      </c>
    </row>
    <row r="163" spans="2:8" ht="34.5" customHeight="1">
      <c r="B163" s="39"/>
      <c r="C163" s="11">
        <v>97</v>
      </c>
      <c r="D163" s="78" t="s">
        <v>340</v>
      </c>
      <c r="E163" s="82" t="s">
        <v>139</v>
      </c>
      <c r="F163" s="76">
        <v>500000</v>
      </c>
      <c r="G163" s="76">
        <v>412975.06</v>
      </c>
      <c r="H163" s="12" t="s">
        <v>72</v>
      </c>
    </row>
    <row r="164" spans="2:8" ht="34.5" customHeight="1">
      <c r="B164" s="39"/>
      <c r="C164" s="11">
        <v>98</v>
      </c>
      <c r="D164" s="78" t="s">
        <v>341</v>
      </c>
      <c r="E164" s="82" t="s">
        <v>141</v>
      </c>
      <c r="F164" s="76">
        <v>500000</v>
      </c>
      <c r="G164" s="76">
        <v>497500</v>
      </c>
      <c r="H164" s="12" t="s">
        <v>72</v>
      </c>
    </row>
    <row r="165" spans="2:8" ht="34.5" customHeight="1">
      <c r="B165" s="39"/>
      <c r="C165" s="11">
        <v>99</v>
      </c>
      <c r="D165" s="78" t="s">
        <v>342</v>
      </c>
      <c r="E165" s="82" t="s">
        <v>140</v>
      </c>
      <c r="F165" s="76">
        <v>500000</v>
      </c>
      <c r="G165" s="76">
        <v>497500</v>
      </c>
      <c r="H165" s="12" t="s">
        <v>72</v>
      </c>
    </row>
    <row r="166" spans="2:8" ht="34.5" customHeight="1">
      <c r="B166" s="39"/>
      <c r="C166" s="11">
        <v>100</v>
      </c>
      <c r="D166" s="78" t="s">
        <v>343</v>
      </c>
      <c r="E166" s="82" t="s">
        <v>139</v>
      </c>
      <c r="F166" s="76">
        <v>500000</v>
      </c>
      <c r="G166" s="76">
        <v>497500</v>
      </c>
      <c r="H166" s="12" t="s">
        <v>72</v>
      </c>
    </row>
    <row r="167" spans="2:8" ht="34.5" customHeight="1">
      <c r="B167" s="39"/>
      <c r="C167" s="11">
        <v>101</v>
      </c>
      <c r="D167" s="78" t="s">
        <v>344</v>
      </c>
      <c r="E167" s="82" t="s">
        <v>140</v>
      </c>
      <c r="F167" s="76">
        <v>500000</v>
      </c>
      <c r="G167" s="76">
        <v>497500</v>
      </c>
      <c r="H167" s="12" t="s">
        <v>72</v>
      </c>
    </row>
    <row r="168" spans="2:8" ht="34.5" customHeight="1">
      <c r="B168" s="39"/>
      <c r="C168" s="11">
        <v>102</v>
      </c>
      <c r="D168" s="78" t="s">
        <v>345</v>
      </c>
      <c r="E168" s="82" t="s">
        <v>71</v>
      </c>
      <c r="F168" s="76">
        <v>500000</v>
      </c>
      <c r="G168" s="76">
        <v>497500</v>
      </c>
      <c r="H168" s="12" t="s">
        <v>72</v>
      </c>
    </row>
    <row r="169" spans="2:8" ht="34.5" customHeight="1">
      <c r="B169" s="39"/>
      <c r="C169" s="11">
        <v>103</v>
      </c>
      <c r="D169" s="78" t="s">
        <v>346</v>
      </c>
      <c r="E169" s="82" t="s">
        <v>142</v>
      </c>
      <c r="F169" s="76">
        <v>1000000</v>
      </c>
      <c r="G169" s="76">
        <v>987050.91</v>
      </c>
      <c r="H169" s="12" t="s">
        <v>72</v>
      </c>
    </row>
    <row r="170" spans="2:8" ht="34.5" customHeight="1">
      <c r="B170" s="39"/>
      <c r="C170" s="11">
        <v>104</v>
      </c>
      <c r="D170" s="78" t="s">
        <v>347</v>
      </c>
      <c r="E170" s="82" t="s">
        <v>34</v>
      </c>
      <c r="F170" s="76">
        <v>1000000</v>
      </c>
      <c r="G170" s="76">
        <v>986648.53</v>
      </c>
      <c r="H170" s="12" t="s">
        <v>72</v>
      </c>
    </row>
    <row r="171" spans="2:8" ht="34.5" customHeight="1">
      <c r="B171" s="39"/>
      <c r="C171" s="11">
        <v>105</v>
      </c>
      <c r="D171" s="78" t="s">
        <v>348</v>
      </c>
      <c r="E171" s="82" t="s">
        <v>142</v>
      </c>
      <c r="F171" s="76">
        <v>500000</v>
      </c>
      <c r="G171" s="76">
        <v>492752.77</v>
      </c>
      <c r="H171" s="12" t="s">
        <v>72</v>
      </c>
    </row>
    <row r="172" spans="2:8" ht="34.5" customHeight="1">
      <c r="B172" s="39"/>
      <c r="C172" s="11">
        <v>106</v>
      </c>
      <c r="D172" s="78" t="s">
        <v>349</v>
      </c>
      <c r="E172" s="82" t="s">
        <v>34</v>
      </c>
      <c r="F172" s="76">
        <v>500000</v>
      </c>
      <c r="G172" s="76">
        <v>497500</v>
      </c>
      <c r="H172" s="12" t="s">
        <v>72</v>
      </c>
    </row>
    <row r="173" spans="2:8" ht="34.5" customHeight="1">
      <c r="B173" s="39"/>
      <c r="C173" s="11">
        <v>107</v>
      </c>
      <c r="D173" s="78" t="s">
        <v>350</v>
      </c>
      <c r="E173" s="82" t="s">
        <v>34</v>
      </c>
      <c r="F173" s="76">
        <v>500000</v>
      </c>
      <c r="G173" s="76">
        <v>497500</v>
      </c>
      <c r="H173" s="12" t="s">
        <v>72</v>
      </c>
    </row>
    <row r="174" spans="2:8" ht="34.5" customHeight="1">
      <c r="B174" s="39"/>
      <c r="C174" s="11">
        <v>108</v>
      </c>
      <c r="D174" s="78" t="s">
        <v>351</v>
      </c>
      <c r="E174" s="82" t="s">
        <v>143</v>
      </c>
      <c r="F174" s="76">
        <v>1000000</v>
      </c>
      <c r="G174" s="76">
        <v>995000</v>
      </c>
      <c r="H174" s="12" t="s">
        <v>72</v>
      </c>
    </row>
    <row r="175" spans="2:8" ht="34.5" customHeight="1">
      <c r="B175" s="39"/>
      <c r="C175" s="11">
        <v>109</v>
      </c>
      <c r="D175" s="78" t="s">
        <v>352</v>
      </c>
      <c r="E175" s="82" t="s">
        <v>142</v>
      </c>
      <c r="F175" s="76">
        <v>1000000</v>
      </c>
      <c r="G175" s="76">
        <v>995000</v>
      </c>
      <c r="H175" s="12" t="s">
        <v>72</v>
      </c>
    </row>
    <row r="176" spans="2:8" ht="34.5" customHeight="1">
      <c r="B176" s="39"/>
      <c r="C176" s="11">
        <v>110</v>
      </c>
      <c r="D176" s="78" t="s">
        <v>353</v>
      </c>
      <c r="E176" s="82" t="s">
        <v>85</v>
      </c>
      <c r="F176" s="76">
        <v>1000000</v>
      </c>
      <c r="G176" s="76">
        <v>931936.36</v>
      </c>
      <c r="H176" s="12" t="s">
        <v>72</v>
      </c>
    </row>
    <row r="177" spans="2:9" ht="34.5" customHeight="1">
      <c r="B177" s="39"/>
      <c r="C177" s="11">
        <v>111</v>
      </c>
      <c r="D177" s="78" t="s">
        <v>497</v>
      </c>
      <c r="E177" s="82" t="s">
        <v>45</v>
      </c>
      <c r="F177" s="76">
        <v>1000000</v>
      </c>
      <c r="G177" s="76">
        <v>992512.05</v>
      </c>
      <c r="H177" s="12" t="s">
        <v>72</v>
      </c>
    </row>
    <row r="178" spans="2:9" ht="48" customHeight="1">
      <c r="B178" s="39"/>
      <c r="C178" s="11">
        <v>112</v>
      </c>
      <c r="D178" s="78" t="s">
        <v>498</v>
      </c>
      <c r="E178" s="82" t="s">
        <v>39</v>
      </c>
      <c r="F178" s="76">
        <v>1000000</v>
      </c>
      <c r="G178" s="76">
        <v>0</v>
      </c>
      <c r="H178" s="12" t="s">
        <v>727</v>
      </c>
      <c r="I178" s="2">
        <v>1</v>
      </c>
    </row>
    <row r="179" spans="2:9" ht="49.5" customHeight="1">
      <c r="B179" s="39"/>
      <c r="C179" s="11">
        <v>113</v>
      </c>
      <c r="D179" s="78" t="s">
        <v>502</v>
      </c>
      <c r="E179" s="18" t="s">
        <v>165</v>
      </c>
      <c r="F179" s="76">
        <v>250000</v>
      </c>
      <c r="G179" s="76">
        <v>0</v>
      </c>
      <c r="H179" s="12" t="s">
        <v>727</v>
      </c>
      <c r="I179" s="2">
        <v>1</v>
      </c>
    </row>
    <row r="180" spans="2:9" ht="43.5" customHeight="1">
      <c r="B180" s="39"/>
      <c r="C180" s="11">
        <v>114</v>
      </c>
      <c r="D180" s="83" t="s">
        <v>510</v>
      </c>
      <c r="E180" s="76" t="s">
        <v>116</v>
      </c>
      <c r="F180" s="76">
        <v>500000</v>
      </c>
      <c r="G180" s="76">
        <v>497500</v>
      </c>
      <c r="H180" s="12" t="s">
        <v>72</v>
      </c>
    </row>
    <row r="181" spans="2:9" ht="34.5" customHeight="1">
      <c r="B181" s="39"/>
      <c r="C181" s="11">
        <v>115</v>
      </c>
      <c r="D181" s="22" t="s">
        <v>503</v>
      </c>
      <c r="E181" s="12" t="s">
        <v>504</v>
      </c>
      <c r="F181" s="35">
        <v>1000000</v>
      </c>
      <c r="G181" s="76">
        <v>933258.82</v>
      </c>
      <c r="H181" s="12" t="s">
        <v>72</v>
      </c>
    </row>
    <row r="182" spans="2:9" ht="34.5" customHeight="1">
      <c r="B182" s="39"/>
      <c r="C182" s="11">
        <v>116</v>
      </c>
      <c r="D182" s="74" t="s">
        <v>507</v>
      </c>
      <c r="E182" s="45" t="s">
        <v>499</v>
      </c>
      <c r="F182" s="76">
        <v>1000000</v>
      </c>
      <c r="G182" s="76">
        <v>989000</v>
      </c>
      <c r="H182" s="12" t="s">
        <v>72</v>
      </c>
    </row>
    <row r="183" spans="2:9" ht="42" customHeight="1">
      <c r="B183" s="39"/>
      <c r="C183" s="11">
        <v>117</v>
      </c>
      <c r="D183" s="74" t="s">
        <v>500</v>
      </c>
      <c r="E183" s="45" t="s">
        <v>501</v>
      </c>
      <c r="F183" s="76">
        <v>250000</v>
      </c>
      <c r="G183" s="76">
        <v>248750</v>
      </c>
      <c r="H183" s="12" t="s">
        <v>72</v>
      </c>
    </row>
    <row r="184" spans="2:9" ht="42" customHeight="1">
      <c r="B184" s="39"/>
      <c r="C184" s="11">
        <v>118</v>
      </c>
      <c r="D184" s="78" t="s">
        <v>354</v>
      </c>
      <c r="E184" s="82" t="s">
        <v>87</v>
      </c>
      <c r="F184" s="76">
        <v>1000000</v>
      </c>
      <c r="G184" s="76">
        <v>993963.15</v>
      </c>
      <c r="H184" s="12" t="s">
        <v>72</v>
      </c>
    </row>
    <row r="185" spans="2:9" ht="45" customHeight="1">
      <c r="B185" s="39"/>
      <c r="C185" s="11">
        <v>119</v>
      </c>
      <c r="D185" s="78" t="s">
        <v>355</v>
      </c>
      <c r="E185" s="82" t="s">
        <v>144</v>
      </c>
      <c r="F185" s="76">
        <v>1000000</v>
      </c>
      <c r="G185" s="76">
        <v>989300</v>
      </c>
      <c r="H185" s="12" t="s">
        <v>72</v>
      </c>
    </row>
    <row r="186" spans="2:9" ht="45" customHeight="1">
      <c r="B186" s="39"/>
      <c r="C186" s="11">
        <v>120</v>
      </c>
      <c r="D186" s="86" t="s">
        <v>356</v>
      </c>
      <c r="E186" s="82" t="s">
        <v>86</v>
      </c>
      <c r="F186" s="76">
        <v>1000000</v>
      </c>
      <c r="G186" s="76">
        <v>995000</v>
      </c>
      <c r="H186" s="12" t="s">
        <v>72</v>
      </c>
    </row>
    <row r="187" spans="2:9" ht="38.25" customHeight="1">
      <c r="B187" s="39"/>
      <c r="C187" s="11">
        <v>121</v>
      </c>
      <c r="D187" s="86" t="s">
        <v>357</v>
      </c>
      <c r="E187" s="82" t="s">
        <v>144</v>
      </c>
      <c r="F187" s="76">
        <v>1000000</v>
      </c>
      <c r="G187" s="76">
        <v>993807</v>
      </c>
      <c r="H187" s="12" t="s">
        <v>72</v>
      </c>
    </row>
    <row r="188" spans="2:9" ht="38.25" customHeight="1">
      <c r="B188" s="39"/>
      <c r="C188" s="11">
        <v>122</v>
      </c>
      <c r="D188" s="86" t="s">
        <v>358</v>
      </c>
      <c r="E188" s="82" t="s">
        <v>144</v>
      </c>
      <c r="F188" s="76">
        <v>1000000</v>
      </c>
      <c r="G188" s="76">
        <v>993986.25</v>
      </c>
      <c r="H188" s="12" t="s">
        <v>72</v>
      </c>
    </row>
    <row r="189" spans="2:9" ht="31.5" customHeight="1">
      <c r="B189" s="39"/>
      <c r="C189" s="11">
        <v>123</v>
      </c>
      <c r="D189" s="85" t="s">
        <v>359</v>
      </c>
      <c r="E189" s="82" t="s">
        <v>85</v>
      </c>
      <c r="F189" s="76">
        <v>500000</v>
      </c>
      <c r="G189" s="76">
        <v>440277.75</v>
      </c>
      <c r="H189" s="12" t="s">
        <v>72</v>
      </c>
    </row>
    <row r="190" spans="2:9" ht="45.75" customHeight="1">
      <c r="B190" s="39"/>
      <c r="C190" s="11">
        <v>124</v>
      </c>
      <c r="D190" s="78" t="s">
        <v>360</v>
      </c>
      <c r="E190" s="82" t="s">
        <v>145</v>
      </c>
      <c r="F190" s="76">
        <v>500000</v>
      </c>
      <c r="G190" s="76">
        <v>454069.35</v>
      </c>
      <c r="H190" s="12" t="s">
        <v>72</v>
      </c>
    </row>
    <row r="191" spans="2:9" ht="31.5" customHeight="1">
      <c r="B191" s="39"/>
      <c r="C191" s="11">
        <v>125</v>
      </c>
      <c r="D191" s="78" t="s">
        <v>361</v>
      </c>
      <c r="E191" s="82" t="s">
        <v>87</v>
      </c>
      <c r="F191" s="76">
        <v>1000000</v>
      </c>
      <c r="G191" s="76">
        <v>987833.59</v>
      </c>
      <c r="H191" s="12" t="s">
        <v>72</v>
      </c>
    </row>
    <row r="192" spans="2:9" ht="39.75" customHeight="1">
      <c r="B192" s="39"/>
      <c r="C192" s="11">
        <v>126</v>
      </c>
      <c r="D192" s="78" t="s">
        <v>362</v>
      </c>
      <c r="E192" s="82" t="s">
        <v>86</v>
      </c>
      <c r="F192" s="76">
        <v>1000000</v>
      </c>
      <c r="G192" s="76">
        <v>995000</v>
      </c>
      <c r="H192" s="12" t="s">
        <v>72</v>
      </c>
    </row>
    <row r="193" spans="2:8" ht="31.5" customHeight="1">
      <c r="B193" s="39"/>
      <c r="C193" s="11">
        <v>127</v>
      </c>
      <c r="D193" s="78" t="s">
        <v>363</v>
      </c>
      <c r="E193" s="82" t="s">
        <v>85</v>
      </c>
      <c r="F193" s="76">
        <v>500000</v>
      </c>
      <c r="G193" s="76">
        <v>497500</v>
      </c>
      <c r="H193" s="12" t="s">
        <v>72</v>
      </c>
    </row>
    <row r="194" spans="2:8" ht="39" customHeight="1">
      <c r="B194" s="39"/>
      <c r="C194" s="11">
        <v>128</v>
      </c>
      <c r="D194" s="78" t="s">
        <v>364</v>
      </c>
      <c r="E194" s="82" t="s">
        <v>146</v>
      </c>
      <c r="F194" s="76">
        <v>500000</v>
      </c>
      <c r="G194" s="76">
        <v>408331.24</v>
      </c>
      <c r="H194" s="12" t="s">
        <v>72</v>
      </c>
    </row>
    <row r="195" spans="2:8" ht="38.25" customHeight="1">
      <c r="B195" s="39"/>
      <c r="C195" s="11">
        <v>129</v>
      </c>
      <c r="D195" s="86" t="s">
        <v>365</v>
      </c>
      <c r="E195" s="82" t="s">
        <v>147</v>
      </c>
      <c r="F195" s="76">
        <v>1000000</v>
      </c>
      <c r="G195" s="76">
        <v>943147.75</v>
      </c>
      <c r="H195" s="12" t="s">
        <v>72</v>
      </c>
    </row>
    <row r="196" spans="2:8" ht="38.25" customHeight="1">
      <c r="B196" s="39"/>
      <c r="C196" s="11">
        <v>130</v>
      </c>
      <c r="D196" s="78" t="s">
        <v>366</v>
      </c>
      <c r="E196" s="82" t="s">
        <v>148</v>
      </c>
      <c r="F196" s="76">
        <v>500000</v>
      </c>
      <c r="G196" s="76">
        <v>493978.34</v>
      </c>
      <c r="H196" s="12" t="s">
        <v>72</v>
      </c>
    </row>
    <row r="197" spans="2:8" ht="38.25" customHeight="1">
      <c r="B197" s="39"/>
      <c r="C197" s="11">
        <v>131</v>
      </c>
      <c r="D197" s="22" t="s">
        <v>367</v>
      </c>
      <c r="E197" s="82" t="s">
        <v>147</v>
      </c>
      <c r="F197" s="76">
        <v>1000000</v>
      </c>
      <c r="G197" s="76">
        <v>989000</v>
      </c>
      <c r="H197" s="12" t="s">
        <v>72</v>
      </c>
    </row>
    <row r="198" spans="2:8" ht="39" customHeight="1">
      <c r="B198" s="39"/>
      <c r="C198" s="11">
        <v>132</v>
      </c>
      <c r="D198" s="78" t="s">
        <v>368</v>
      </c>
      <c r="E198" s="82" t="s">
        <v>149</v>
      </c>
      <c r="F198" s="76">
        <v>1000000</v>
      </c>
      <c r="G198" s="76">
        <v>992384.8</v>
      </c>
      <c r="H198" s="12" t="s">
        <v>72</v>
      </c>
    </row>
    <row r="199" spans="2:8" ht="39" customHeight="1">
      <c r="B199" s="39"/>
      <c r="C199" s="11">
        <v>133</v>
      </c>
      <c r="D199" s="78" t="s">
        <v>369</v>
      </c>
      <c r="E199" s="82" t="s">
        <v>32</v>
      </c>
      <c r="F199" s="76">
        <v>1000000</v>
      </c>
      <c r="G199" s="76">
        <v>978235.22</v>
      </c>
      <c r="H199" s="12" t="s">
        <v>72</v>
      </c>
    </row>
    <row r="200" spans="2:8" ht="39" customHeight="1">
      <c r="B200" s="39"/>
      <c r="C200" s="11">
        <v>134</v>
      </c>
      <c r="D200" s="78" t="s">
        <v>370</v>
      </c>
      <c r="E200" s="82" t="s">
        <v>30</v>
      </c>
      <c r="F200" s="76">
        <v>1000000</v>
      </c>
      <c r="G200" s="76">
        <v>940384.55</v>
      </c>
      <c r="H200" s="12" t="s">
        <v>72</v>
      </c>
    </row>
    <row r="201" spans="2:8" ht="39" customHeight="1">
      <c r="B201" s="39"/>
      <c r="C201" s="11">
        <v>135</v>
      </c>
      <c r="D201" s="78" t="s">
        <v>371</v>
      </c>
      <c r="E201" s="82" t="s">
        <v>30</v>
      </c>
      <c r="F201" s="76">
        <v>500000</v>
      </c>
      <c r="G201" s="76">
        <v>497500</v>
      </c>
      <c r="H201" s="12" t="s">
        <v>72</v>
      </c>
    </row>
    <row r="202" spans="2:8" ht="39" customHeight="1">
      <c r="B202" s="39"/>
      <c r="C202" s="11">
        <v>136</v>
      </c>
      <c r="D202" s="78" t="s">
        <v>372</v>
      </c>
      <c r="E202" s="82" t="s">
        <v>88</v>
      </c>
      <c r="F202" s="76">
        <v>500000</v>
      </c>
      <c r="G202" s="76">
        <v>497500</v>
      </c>
      <c r="H202" s="12" t="s">
        <v>72</v>
      </c>
    </row>
    <row r="203" spans="2:8" ht="36.75" customHeight="1">
      <c r="B203" s="39"/>
      <c r="C203" s="11">
        <v>137</v>
      </c>
      <c r="D203" s="78" t="s">
        <v>373</v>
      </c>
      <c r="E203" s="82" t="s">
        <v>30</v>
      </c>
      <c r="F203" s="76">
        <v>1000000</v>
      </c>
      <c r="G203" s="76">
        <v>995000</v>
      </c>
      <c r="H203" s="12" t="s">
        <v>72</v>
      </c>
    </row>
    <row r="204" spans="2:8" ht="36.75" customHeight="1">
      <c r="B204" s="39"/>
      <c r="C204" s="11">
        <v>138</v>
      </c>
      <c r="D204" s="78" t="s">
        <v>374</v>
      </c>
      <c r="E204" s="82" t="s">
        <v>89</v>
      </c>
      <c r="F204" s="76">
        <v>1000000</v>
      </c>
      <c r="G204" s="76">
        <v>995000</v>
      </c>
      <c r="H204" s="12" t="s">
        <v>72</v>
      </c>
    </row>
    <row r="205" spans="2:8" ht="36.75" customHeight="1">
      <c r="B205" s="39"/>
      <c r="C205" s="11">
        <v>139</v>
      </c>
      <c r="D205" s="78" t="s">
        <v>375</v>
      </c>
      <c r="E205" s="82" t="s">
        <v>90</v>
      </c>
      <c r="F205" s="76">
        <v>500000</v>
      </c>
      <c r="G205" s="76">
        <v>496819.28</v>
      </c>
      <c r="H205" s="12" t="s">
        <v>72</v>
      </c>
    </row>
    <row r="206" spans="2:8" ht="31.5" customHeight="1">
      <c r="B206" s="39"/>
      <c r="C206" s="11">
        <v>140</v>
      </c>
      <c r="D206" s="78" t="s">
        <v>376</v>
      </c>
      <c r="E206" s="82" t="s">
        <v>89</v>
      </c>
      <c r="F206" s="76">
        <v>500000</v>
      </c>
      <c r="G206" s="76">
        <v>497500</v>
      </c>
      <c r="H206" s="12" t="s">
        <v>72</v>
      </c>
    </row>
    <row r="207" spans="2:8" ht="36.75" customHeight="1">
      <c r="B207" s="39"/>
      <c r="C207" s="11">
        <v>141</v>
      </c>
      <c r="D207" s="78" t="s">
        <v>377</v>
      </c>
      <c r="E207" s="82" t="s">
        <v>90</v>
      </c>
      <c r="F207" s="76">
        <v>1000000</v>
      </c>
      <c r="G207" s="76">
        <v>995000</v>
      </c>
      <c r="H207" s="12" t="s">
        <v>72</v>
      </c>
    </row>
    <row r="208" spans="2:8" ht="39" customHeight="1">
      <c r="B208" s="39"/>
      <c r="C208" s="11">
        <v>142</v>
      </c>
      <c r="D208" s="78" t="s">
        <v>378</v>
      </c>
      <c r="E208" s="82" t="s">
        <v>88</v>
      </c>
      <c r="F208" s="76">
        <v>1000000</v>
      </c>
      <c r="G208" s="76">
        <v>988093.84</v>
      </c>
      <c r="H208" s="12" t="s">
        <v>72</v>
      </c>
    </row>
    <row r="209" spans="2:9" ht="39" customHeight="1">
      <c r="B209" s="39"/>
      <c r="C209" s="11">
        <v>143</v>
      </c>
      <c r="D209" s="78" t="s">
        <v>496</v>
      </c>
      <c r="E209" s="82" t="s">
        <v>88</v>
      </c>
      <c r="F209" s="76">
        <v>500000</v>
      </c>
      <c r="G209" s="76">
        <v>497500</v>
      </c>
      <c r="H209" s="12" t="s">
        <v>72</v>
      </c>
    </row>
    <row r="210" spans="2:9" ht="31.5" customHeight="1">
      <c r="B210" s="39"/>
      <c r="C210" s="11">
        <v>144</v>
      </c>
      <c r="D210" s="78" t="s">
        <v>379</v>
      </c>
      <c r="E210" s="82" t="s">
        <v>150</v>
      </c>
      <c r="F210" s="76">
        <v>1000000</v>
      </c>
      <c r="G210" s="76">
        <v>973149.15</v>
      </c>
      <c r="H210" s="12" t="s">
        <v>72</v>
      </c>
    </row>
    <row r="211" spans="2:9" ht="31.5" customHeight="1">
      <c r="B211" s="39"/>
      <c r="C211" s="11">
        <v>145</v>
      </c>
      <c r="D211" s="78" t="s">
        <v>380</v>
      </c>
      <c r="E211" s="82" t="s">
        <v>151</v>
      </c>
      <c r="F211" s="76">
        <v>500000</v>
      </c>
      <c r="G211" s="76">
        <v>497500</v>
      </c>
      <c r="H211" s="12" t="s">
        <v>72</v>
      </c>
    </row>
    <row r="212" spans="2:9" ht="36.75" customHeight="1">
      <c r="B212" s="39"/>
      <c r="C212" s="11">
        <v>146</v>
      </c>
      <c r="D212" s="78" t="s">
        <v>381</v>
      </c>
      <c r="E212" s="82" t="s">
        <v>150</v>
      </c>
      <c r="F212" s="76">
        <v>1000000</v>
      </c>
      <c r="G212" s="76">
        <v>985688.1</v>
      </c>
      <c r="H212" s="12" t="s">
        <v>72</v>
      </c>
    </row>
    <row r="213" spans="2:9" ht="31.5" customHeight="1">
      <c r="B213" s="39"/>
      <c r="C213" s="11">
        <v>147</v>
      </c>
      <c r="D213" s="78" t="s">
        <v>382</v>
      </c>
      <c r="E213" s="82" t="s">
        <v>150</v>
      </c>
      <c r="F213" s="76">
        <v>1000000</v>
      </c>
      <c r="G213" s="76">
        <v>984722.3</v>
      </c>
      <c r="H213" s="12" t="s">
        <v>72</v>
      </c>
    </row>
    <row r="214" spans="2:9" ht="31.5" customHeight="1">
      <c r="B214" s="39"/>
      <c r="C214" s="11">
        <v>148</v>
      </c>
      <c r="D214" s="78" t="s">
        <v>383</v>
      </c>
      <c r="E214" s="82" t="s">
        <v>150</v>
      </c>
      <c r="F214" s="76">
        <v>500000</v>
      </c>
      <c r="G214" s="76">
        <v>497500</v>
      </c>
      <c r="H214" s="12" t="s">
        <v>72</v>
      </c>
    </row>
    <row r="215" spans="2:9" ht="31.5" customHeight="1">
      <c r="B215" s="39"/>
      <c r="C215" s="11">
        <v>149</v>
      </c>
      <c r="D215" s="78" t="s">
        <v>384</v>
      </c>
      <c r="E215" s="82" t="s">
        <v>151</v>
      </c>
      <c r="F215" s="76">
        <v>1000000</v>
      </c>
      <c r="G215" s="76">
        <v>980144.72</v>
      </c>
      <c r="H215" s="12" t="s">
        <v>72</v>
      </c>
    </row>
    <row r="216" spans="2:9" ht="31.5" customHeight="1">
      <c r="B216" s="39"/>
      <c r="C216" s="11">
        <v>150</v>
      </c>
      <c r="D216" s="78" t="s">
        <v>385</v>
      </c>
      <c r="E216" s="82" t="s">
        <v>152</v>
      </c>
      <c r="F216" s="76">
        <v>1000000</v>
      </c>
      <c r="G216" s="76">
        <v>995000</v>
      </c>
      <c r="H216" s="12" t="s">
        <v>72</v>
      </c>
    </row>
    <row r="217" spans="2:9" ht="31.5" customHeight="1">
      <c r="B217" s="39"/>
      <c r="C217" s="11">
        <v>151</v>
      </c>
      <c r="D217" s="78" t="s">
        <v>386</v>
      </c>
      <c r="E217" s="82" t="s">
        <v>152</v>
      </c>
      <c r="F217" s="76">
        <v>1000000</v>
      </c>
      <c r="G217" s="76">
        <v>958918.09</v>
      </c>
      <c r="H217" s="12" t="s">
        <v>72</v>
      </c>
    </row>
    <row r="218" spans="2:9" ht="31.5" customHeight="1">
      <c r="B218" s="39"/>
      <c r="C218" s="11">
        <v>152</v>
      </c>
      <c r="D218" s="78" t="s">
        <v>387</v>
      </c>
      <c r="E218" s="82" t="s">
        <v>151</v>
      </c>
      <c r="F218" s="76">
        <v>500000</v>
      </c>
      <c r="G218" s="76">
        <v>476899.6</v>
      </c>
      <c r="H218" s="12" t="s">
        <v>72</v>
      </c>
    </row>
    <row r="219" spans="2:9" ht="33.75" customHeight="1">
      <c r="B219" s="39"/>
      <c r="C219" s="11">
        <v>153</v>
      </c>
      <c r="D219" s="22" t="s">
        <v>193</v>
      </c>
      <c r="E219" s="82" t="s">
        <v>167</v>
      </c>
      <c r="F219" s="76">
        <v>500000</v>
      </c>
      <c r="G219" s="76">
        <v>467202.6</v>
      </c>
      <c r="H219" s="12" t="s">
        <v>72</v>
      </c>
    </row>
    <row r="220" spans="2:9" ht="38.25" customHeight="1">
      <c r="B220" s="39"/>
      <c r="C220" s="11">
        <v>154</v>
      </c>
      <c r="D220" s="78" t="s">
        <v>194</v>
      </c>
      <c r="E220" s="82" t="s">
        <v>151</v>
      </c>
      <c r="F220" s="76">
        <v>500000</v>
      </c>
      <c r="G220" s="76">
        <v>497500</v>
      </c>
      <c r="H220" s="12" t="s">
        <v>72</v>
      </c>
    </row>
    <row r="221" spans="2:9" ht="38.25" customHeight="1">
      <c r="B221" s="39"/>
      <c r="C221" s="11">
        <v>155</v>
      </c>
      <c r="D221" s="78" t="s">
        <v>195</v>
      </c>
      <c r="E221" s="82" t="s">
        <v>167</v>
      </c>
      <c r="F221" s="76">
        <v>500000</v>
      </c>
      <c r="G221" s="76">
        <v>0</v>
      </c>
      <c r="H221" s="12" t="s">
        <v>727</v>
      </c>
      <c r="I221" s="2">
        <v>1</v>
      </c>
    </row>
    <row r="222" spans="2:9" ht="38.25" customHeight="1">
      <c r="B222" s="39"/>
      <c r="C222" s="11">
        <v>156</v>
      </c>
      <c r="D222" s="78" t="s">
        <v>196</v>
      </c>
      <c r="E222" s="82" t="s">
        <v>167</v>
      </c>
      <c r="F222" s="76">
        <v>500000</v>
      </c>
      <c r="G222" s="76">
        <v>0</v>
      </c>
      <c r="H222" s="12" t="s">
        <v>727</v>
      </c>
      <c r="I222" s="2">
        <v>1</v>
      </c>
    </row>
    <row r="223" spans="2:9" ht="31.5" customHeight="1">
      <c r="B223" s="39"/>
      <c r="C223" s="11">
        <v>157</v>
      </c>
      <c r="D223" s="78" t="s">
        <v>388</v>
      </c>
      <c r="E223" s="82" t="s">
        <v>151</v>
      </c>
      <c r="F223" s="76">
        <v>1000000</v>
      </c>
      <c r="G223" s="76">
        <v>995000</v>
      </c>
      <c r="H223" s="12" t="s">
        <v>72</v>
      </c>
    </row>
    <row r="224" spans="2:9" ht="43.5" customHeight="1">
      <c r="B224" s="39"/>
      <c r="C224" s="11">
        <v>158</v>
      </c>
      <c r="D224" s="78" t="s">
        <v>389</v>
      </c>
      <c r="E224" s="82" t="s">
        <v>153</v>
      </c>
      <c r="F224" s="76">
        <v>1000000</v>
      </c>
      <c r="G224" s="76">
        <v>991400</v>
      </c>
      <c r="H224" s="12" t="s">
        <v>72</v>
      </c>
    </row>
    <row r="225" spans="2:9" ht="43.5" customHeight="1">
      <c r="B225" s="39"/>
      <c r="C225" s="11">
        <v>159</v>
      </c>
      <c r="D225" s="86" t="s">
        <v>390</v>
      </c>
      <c r="E225" s="82" t="s">
        <v>154</v>
      </c>
      <c r="F225" s="76">
        <v>500000</v>
      </c>
      <c r="G225" s="76">
        <v>0</v>
      </c>
      <c r="H225" s="12" t="s">
        <v>727</v>
      </c>
      <c r="I225" s="2">
        <v>1</v>
      </c>
    </row>
    <row r="226" spans="2:9" ht="43.5" customHeight="1">
      <c r="B226" s="39"/>
      <c r="C226" s="11">
        <v>160</v>
      </c>
      <c r="D226" s="78" t="s">
        <v>391</v>
      </c>
      <c r="E226" s="82" t="s">
        <v>91</v>
      </c>
      <c r="F226" s="76">
        <v>1000000</v>
      </c>
      <c r="G226" s="76">
        <v>961383.37</v>
      </c>
      <c r="H226" s="12" t="s">
        <v>72</v>
      </c>
    </row>
    <row r="227" spans="2:9" ht="43.5" customHeight="1">
      <c r="B227" s="39"/>
      <c r="C227" s="11">
        <v>161</v>
      </c>
      <c r="D227" s="78" t="s">
        <v>392</v>
      </c>
      <c r="E227" s="82" t="s">
        <v>91</v>
      </c>
      <c r="F227" s="76">
        <v>500000</v>
      </c>
      <c r="G227" s="76">
        <v>497500</v>
      </c>
      <c r="H227" s="12" t="s">
        <v>72</v>
      </c>
    </row>
    <row r="228" spans="2:9" ht="31.5" customHeight="1">
      <c r="B228" s="39"/>
      <c r="C228" s="11">
        <v>162</v>
      </c>
      <c r="D228" s="78" t="s">
        <v>393</v>
      </c>
      <c r="E228" s="82" t="s">
        <v>155</v>
      </c>
      <c r="F228" s="76">
        <v>500000</v>
      </c>
      <c r="G228" s="76">
        <v>497500</v>
      </c>
      <c r="H228" s="12" t="s">
        <v>72</v>
      </c>
    </row>
    <row r="229" spans="2:9" ht="48" customHeight="1">
      <c r="B229" s="39"/>
      <c r="C229" s="11">
        <v>163</v>
      </c>
      <c r="D229" s="78" t="s">
        <v>394</v>
      </c>
      <c r="E229" s="82" t="s">
        <v>44</v>
      </c>
      <c r="F229" s="76">
        <v>1000000</v>
      </c>
      <c r="G229" s="76">
        <v>936000</v>
      </c>
      <c r="H229" s="12" t="s">
        <v>72</v>
      </c>
    </row>
    <row r="230" spans="2:9" ht="44.25" customHeight="1">
      <c r="B230" s="39"/>
      <c r="C230" s="11">
        <v>164</v>
      </c>
      <c r="D230" s="78" t="s">
        <v>395</v>
      </c>
      <c r="E230" s="82" t="s">
        <v>91</v>
      </c>
      <c r="F230" s="76">
        <v>750000</v>
      </c>
      <c r="G230" s="76">
        <v>737766.17</v>
      </c>
      <c r="H230" s="12" t="s">
        <v>72</v>
      </c>
    </row>
    <row r="231" spans="2:9" ht="39.75" customHeight="1">
      <c r="B231" s="39"/>
      <c r="C231" s="11">
        <v>165</v>
      </c>
      <c r="D231" s="78" t="s">
        <v>396</v>
      </c>
      <c r="E231" s="82" t="s">
        <v>155</v>
      </c>
      <c r="F231" s="76">
        <v>1000000</v>
      </c>
      <c r="G231" s="76">
        <v>987748.42</v>
      </c>
      <c r="H231" s="12" t="s">
        <v>72</v>
      </c>
    </row>
    <row r="232" spans="2:9" ht="39.75" customHeight="1">
      <c r="B232" s="39"/>
      <c r="C232" s="11">
        <v>166</v>
      </c>
      <c r="D232" s="78" t="s">
        <v>397</v>
      </c>
      <c r="E232" s="82" t="s">
        <v>55</v>
      </c>
      <c r="F232" s="76">
        <v>1000000</v>
      </c>
      <c r="G232" s="76">
        <v>970100</v>
      </c>
      <c r="H232" s="12" t="s">
        <v>72</v>
      </c>
    </row>
    <row r="233" spans="2:9" ht="39.75" customHeight="1">
      <c r="B233" s="39"/>
      <c r="C233" s="11">
        <v>167</v>
      </c>
      <c r="D233" s="86" t="s">
        <v>398</v>
      </c>
      <c r="E233" s="82" t="s">
        <v>55</v>
      </c>
      <c r="F233" s="76">
        <v>1000000</v>
      </c>
      <c r="G233" s="76">
        <v>992654.6</v>
      </c>
      <c r="H233" s="12" t="s">
        <v>72</v>
      </c>
    </row>
    <row r="234" spans="2:9" ht="28.5" customHeight="1">
      <c r="B234" s="39"/>
      <c r="C234" s="11">
        <v>168</v>
      </c>
      <c r="D234" s="78" t="s">
        <v>399</v>
      </c>
      <c r="E234" s="82" t="s">
        <v>55</v>
      </c>
      <c r="F234" s="76">
        <v>500000</v>
      </c>
      <c r="G234" s="76">
        <v>485692.2</v>
      </c>
      <c r="H234" s="12" t="s">
        <v>72</v>
      </c>
    </row>
    <row r="235" spans="2:9" ht="31.5" customHeight="1">
      <c r="B235" s="39"/>
      <c r="C235" s="11">
        <v>169</v>
      </c>
      <c r="D235" s="78" t="s">
        <v>400</v>
      </c>
      <c r="E235" s="82" t="s">
        <v>153</v>
      </c>
      <c r="F235" s="76">
        <v>500000</v>
      </c>
      <c r="G235" s="76">
        <v>497500</v>
      </c>
      <c r="H235" s="12" t="s">
        <v>72</v>
      </c>
    </row>
    <row r="236" spans="2:9" ht="31.5" customHeight="1">
      <c r="B236" s="39"/>
      <c r="C236" s="11">
        <v>170</v>
      </c>
      <c r="D236" s="78" t="s">
        <v>401</v>
      </c>
      <c r="E236" s="82" t="s">
        <v>91</v>
      </c>
      <c r="F236" s="76">
        <v>1000000</v>
      </c>
      <c r="G236" s="76">
        <v>988300.57</v>
      </c>
      <c r="H236" s="12" t="s">
        <v>72</v>
      </c>
    </row>
    <row r="237" spans="2:9" ht="31.5" customHeight="1">
      <c r="B237" s="39"/>
      <c r="C237" s="11">
        <v>171</v>
      </c>
      <c r="D237" s="78" t="s">
        <v>402</v>
      </c>
      <c r="E237" s="82" t="s">
        <v>91</v>
      </c>
      <c r="F237" s="76">
        <v>500000</v>
      </c>
      <c r="G237" s="76">
        <v>489184.23</v>
      </c>
      <c r="H237" s="12" t="s">
        <v>72</v>
      </c>
    </row>
    <row r="238" spans="2:9" ht="31.5" customHeight="1">
      <c r="B238" s="39"/>
      <c r="C238" s="11">
        <v>172</v>
      </c>
      <c r="D238" s="83" t="s">
        <v>403</v>
      </c>
      <c r="E238" s="82" t="s">
        <v>156</v>
      </c>
      <c r="F238" s="76">
        <v>500000</v>
      </c>
      <c r="G238" s="76">
        <v>491500</v>
      </c>
      <c r="H238" s="12" t="s">
        <v>72</v>
      </c>
    </row>
    <row r="239" spans="2:9" ht="31.5" customHeight="1">
      <c r="B239" s="39"/>
      <c r="C239" s="11">
        <v>173</v>
      </c>
      <c r="D239" s="78" t="s">
        <v>404</v>
      </c>
      <c r="E239" s="82" t="s">
        <v>156</v>
      </c>
      <c r="F239" s="76">
        <v>500000</v>
      </c>
      <c r="G239" s="76">
        <v>449751.25</v>
      </c>
      <c r="H239" s="12" t="s">
        <v>72</v>
      </c>
    </row>
    <row r="240" spans="2:9" ht="31.5" customHeight="1">
      <c r="B240" s="39"/>
      <c r="C240" s="11">
        <v>174</v>
      </c>
      <c r="D240" s="78" t="s">
        <v>405</v>
      </c>
      <c r="E240" s="82" t="s">
        <v>156</v>
      </c>
      <c r="F240" s="76">
        <v>500000</v>
      </c>
      <c r="G240" s="76">
        <v>441409.39</v>
      </c>
      <c r="H240" s="12" t="s">
        <v>72</v>
      </c>
    </row>
    <row r="241" spans="2:9" ht="31.5" customHeight="1">
      <c r="B241" s="39"/>
      <c r="C241" s="11">
        <v>175</v>
      </c>
      <c r="D241" s="83" t="s">
        <v>406</v>
      </c>
      <c r="E241" s="82" t="s">
        <v>156</v>
      </c>
      <c r="F241" s="76">
        <v>500000</v>
      </c>
      <c r="G241" s="76">
        <v>491500</v>
      </c>
      <c r="H241" s="12" t="s">
        <v>72</v>
      </c>
    </row>
    <row r="242" spans="2:9" ht="36.75" customHeight="1">
      <c r="B242" s="39"/>
      <c r="C242" s="11">
        <v>176</v>
      </c>
      <c r="D242" s="78" t="s">
        <v>407</v>
      </c>
      <c r="E242" s="82" t="s">
        <v>156</v>
      </c>
      <c r="F242" s="76">
        <v>1000000</v>
      </c>
      <c r="G242" s="76">
        <v>988019.19</v>
      </c>
      <c r="H242" s="12" t="s">
        <v>72</v>
      </c>
    </row>
    <row r="243" spans="2:9" ht="36.75" customHeight="1">
      <c r="B243" s="39"/>
      <c r="C243" s="11">
        <v>177</v>
      </c>
      <c r="D243" s="86" t="s">
        <v>408</v>
      </c>
      <c r="E243" s="82" t="s">
        <v>136</v>
      </c>
      <c r="F243" s="76">
        <v>500000</v>
      </c>
      <c r="G243" s="76">
        <v>495156.68</v>
      </c>
      <c r="H243" s="12" t="s">
        <v>72</v>
      </c>
    </row>
    <row r="244" spans="2:9" ht="36.75" customHeight="1">
      <c r="B244" s="39"/>
      <c r="C244" s="11">
        <v>178</v>
      </c>
      <c r="D244" s="83" t="s">
        <v>409</v>
      </c>
      <c r="E244" s="82" t="s">
        <v>140</v>
      </c>
      <c r="F244" s="76">
        <v>500000</v>
      </c>
      <c r="G244" s="76">
        <v>497500</v>
      </c>
      <c r="H244" s="12" t="s">
        <v>72</v>
      </c>
    </row>
    <row r="245" spans="2:9" ht="38.25" customHeight="1">
      <c r="B245" s="39"/>
      <c r="C245" s="11">
        <v>179</v>
      </c>
      <c r="D245" s="83" t="s">
        <v>410</v>
      </c>
      <c r="E245" s="82" t="s">
        <v>168</v>
      </c>
      <c r="F245" s="76">
        <v>1000000</v>
      </c>
      <c r="G245" s="76">
        <v>973560</v>
      </c>
      <c r="H245" s="12" t="s">
        <v>72</v>
      </c>
    </row>
    <row r="246" spans="2:9" ht="39" customHeight="1">
      <c r="B246" s="39"/>
      <c r="C246" s="11">
        <v>180</v>
      </c>
      <c r="D246" s="78" t="s">
        <v>411</v>
      </c>
      <c r="E246" s="82" t="s">
        <v>133</v>
      </c>
      <c r="F246" s="76">
        <v>1000000</v>
      </c>
      <c r="G246" s="76">
        <v>995000</v>
      </c>
      <c r="H246" s="12" t="s">
        <v>72</v>
      </c>
    </row>
    <row r="247" spans="2:9" ht="39" customHeight="1">
      <c r="B247" s="39"/>
      <c r="C247" s="11">
        <v>181</v>
      </c>
      <c r="D247" s="83" t="s">
        <v>412</v>
      </c>
      <c r="E247" s="82" t="s">
        <v>158</v>
      </c>
      <c r="F247" s="76">
        <v>1500000</v>
      </c>
      <c r="G247" s="76">
        <v>1481101.46</v>
      </c>
      <c r="H247" s="12" t="s">
        <v>72</v>
      </c>
    </row>
    <row r="248" spans="2:9" ht="39" customHeight="1">
      <c r="B248" s="39"/>
      <c r="C248" s="11">
        <v>182</v>
      </c>
      <c r="D248" s="22" t="s">
        <v>413</v>
      </c>
      <c r="E248" s="82" t="s">
        <v>182</v>
      </c>
      <c r="F248" s="76">
        <v>500000</v>
      </c>
      <c r="G248" s="76">
        <v>497500</v>
      </c>
      <c r="H248" s="12" t="s">
        <v>72</v>
      </c>
    </row>
    <row r="249" spans="2:9" ht="42" customHeight="1">
      <c r="B249" s="39"/>
      <c r="C249" s="11">
        <v>183</v>
      </c>
      <c r="D249" s="22" t="s">
        <v>414</v>
      </c>
      <c r="E249" s="82" t="s">
        <v>170</v>
      </c>
      <c r="F249" s="76">
        <v>500000</v>
      </c>
      <c r="G249" s="76">
        <v>497500</v>
      </c>
      <c r="H249" s="12" t="s">
        <v>72</v>
      </c>
    </row>
    <row r="250" spans="2:9" ht="35.25" customHeight="1">
      <c r="B250" s="39"/>
      <c r="C250" s="11">
        <v>184</v>
      </c>
      <c r="D250" s="22" t="s">
        <v>415</v>
      </c>
      <c r="E250" s="82" t="s">
        <v>170</v>
      </c>
      <c r="F250" s="76">
        <v>500000</v>
      </c>
      <c r="G250" s="76">
        <v>497500</v>
      </c>
      <c r="H250" s="12" t="s">
        <v>72</v>
      </c>
    </row>
    <row r="251" spans="2:9" ht="49.5" customHeight="1">
      <c r="B251" s="39"/>
      <c r="C251" s="11">
        <v>185</v>
      </c>
      <c r="D251" s="78" t="s">
        <v>511</v>
      </c>
      <c r="E251" s="82" t="s">
        <v>83</v>
      </c>
      <c r="F251" s="76">
        <v>500000</v>
      </c>
      <c r="G251" s="76">
        <v>491500</v>
      </c>
      <c r="H251" s="12" t="s">
        <v>72</v>
      </c>
    </row>
    <row r="252" spans="2:9" ht="27" customHeight="1">
      <c r="B252" s="39"/>
      <c r="C252" s="11">
        <v>186</v>
      </c>
      <c r="D252" s="78" t="s">
        <v>416</v>
      </c>
      <c r="E252" s="82" t="s">
        <v>114</v>
      </c>
      <c r="F252" s="76">
        <v>2000000</v>
      </c>
      <c r="G252" s="76">
        <v>0</v>
      </c>
      <c r="H252" s="12" t="s">
        <v>727</v>
      </c>
      <c r="I252" s="2">
        <v>1</v>
      </c>
    </row>
    <row r="253" spans="2:9" ht="31.5" customHeight="1">
      <c r="B253" s="39"/>
      <c r="C253" s="11">
        <v>187</v>
      </c>
      <c r="D253" s="78" t="s">
        <v>94</v>
      </c>
      <c r="E253" s="82" t="s">
        <v>138</v>
      </c>
      <c r="F253" s="76">
        <v>500000</v>
      </c>
      <c r="G253" s="76">
        <v>476743.41</v>
      </c>
      <c r="H253" s="12" t="s">
        <v>72</v>
      </c>
    </row>
    <row r="254" spans="2:9" ht="31.5" customHeight="1">
      <c r="B254" s="39"/>
      <c r="C254" s="11">
        <v>188</v>
      </c>
      <c r="D254" s="78" t="s">
        <v>95</v>
      </c>
      <c r="E254" s="82" t="s">
        <v>138</v>
      </c>
      <c r="F254" s="76">
        <v>1000000</v>
      </c>
      <c r="G254" s="76">
        <v>995000</v>
      </c>
      <c r="H254" s="12" t="s">
        <v>72</v>
      </c>
    </row>
    <row r="255" spans="2:9" ht="31.5" customHeight="1">
      <c r="B255" s="39"/>
      <c r="C255" s="11">
        <v>189</v>
      </c>
      <c r="D255" s="78" t="s">
        <v>417</v>
      </c>
      <c r="E255" s="82" t="s">
        <v>129</v>
      </c>
      <c r="F255" s="76">
        <v>500000</v>
      </c>
      <c r="G255" s="76">
        <v>0</v>
      </c>
      <c r="H255" s="12" t="s">
        <v>727</v>
      </c>
      <c r="I255" s="2">
        <v>1</v>
      </c>
    </row>
    <row r="256" spans="2:9" ht="30.75" customHeight="1">
      <c r="B256" s="39"/>
      <c r="C256" s="11">
        <v>190</v>
      </c>
      <c r="D256" s="78" t="s">
        <v>96</v>
      </c>
      <c r="E256" s="82" t="s">
        <v>36</v>
      </c>
      <c r="F256" s="76">
        <v>1600000</v>
      </c>
      <c r="G256" s="76">
        <v>1592000</v>
      </c>
      <c r="H256" s="12" t="s">
        <v>72</v>
      </c>
    </row>
    <row r="257" spans="2:8" ht="42" customHeight="1">
      <c r="B257" s="39"/>
      <c r="C257" s="11">
        <v>191</v>
      </c>
      <c r="D257" s="78" t="s">
        <v>418</v>
      </c>
      <c r="E257" s="82" t="s">
        <v>98</v>
      </c>
      <c r="F257" s="76">
        <v>500000</v>
      </c>
      <c r="G257" s="76">
        <v>497500</v>
      </c>
      <c r="H257" s="12" t="s">
        <v>72</v>
      </c>
    </row>
    <row r="258" spans="2:8" ht="39" customHeight="1">
      <c r="B258" s="39"/>
      <c r="C258" s="11">
        <v>192</v>
      </c>
      <c r="D258" s="87" t="s">
        <v>419</v>
      </c>
      <c r="E258" s="82" t="s">
        <v>120</v>
      </c>
      <c r="F258" s="76">
        <v>500000</v>
      </c>
      <c r="G258" s="76">
        <v>495517.6</v>
      </c>
      <c r="H258" s="12" t="s">
        <v>72</v>
      </c>
    </row>
    <row r="259" spans="2:8" ht="38.25" customHeight="1">
      <c r="B259" s="39"/>
      <c r="C259" s="11">
        <v>193</v>
      </c>
      <c r="D259" s="78" t="s">
        <v>420</v>
      </c>
      <c r="E259" s="82" t="s">
        <v>99</v>
      </c>
      <c r="F259" s="76">
        <v>500000</v>
      </c>
      <c r="G259" s="76">
        <v>497500</v>
      </c>
      <c r="H259" s="12" t="s">
        <v>72</v>
      </c>
    </row>
    <row r="260" spans="2:8" ht="38.25" customHeight="1">
      <c r="B260" s="39"/>
      <c r="C260" s="11">
        <v>194</v>
      </c>
      <c r="D260" s="78" t="s">
        <v>421</v>
      </c>
      <c r="E260" s="82" t="s">
        <v>169</v>
      </c>
      <c r="F260" s="76">
        <v>500000</v>
      </c>
      <c r="G260" s="76">
        <v>497500</v>
      </c>
      <c r="H260" s="12" t="s">
        <v>72</v>
      </c>
    </row>
    <row r="261" spans="2:8" ht="31.5" customHeight="1">
      <c r="B261" s="39"/>
      <c r="C261" s="11">
        <v>195</v>
      </c>
      <c r="D261" s="78" t="s">
        <v>422</v>
      </c>
      <c r="E261" s="82" t="s">
        <v>100</v>
      </c>
      <c r="F261" s="76">
        <v>500000</v>
      </c>
      <c r="G261" s="76">
        <v>497500</v>
      </c>
      <c r="H261" s="12" t="s">
        <v>72</v>
      </c>
    </row>
    <row r="262" spans="2:8" ht="31.5" customHeight="1">
      <c r="B262" s="39"/>
      <c r="C262" s="11">
        <v>196</v>
      </c>
      <c r="D262" s="78" t="s">
        <v>423</v>
      </c>
      <c r="E262" s="82" t="s">
        <v>159</v>
      </c>
      <c r="F262" s="76">
        <v>1000000</v>
      </c>
      <c r="G262" s="76">
        <v>995000</v>
      </c>
      <c r="H262" s="12" t="s">
        <v>72</v>
      </c>
    </row>
    <row r="263" spans="2:8" ht="31.5" customHeight="1">
      <c r="B263" s="39"/>
      <c r="C263" s="11">
        <v>197</v>
      </c>
      <c r="D263" s="78" t="s">
        <v>424</v>
      </c>
      <c r="E263" s="82" t="s">
        <v>41</v>
      </c>
      <c r="F263" s="76">
        <v>500000</v>
      </c>
      <c r="G263" s="76">
        <v>497500</v>
      </c>
      <c r="H263" s="12" t="s">
        <v>72</v>
      </c>
    </row>
    <row r="264" spans="2:8" ht="31.5" customHeight="1">
      <c r="B264" s="39"/>
      <c r="C264" s="11">
        <v>198</v>
      </c>
      <c r="D264" s="78" t="s">
        <v>425</v>
      </c>
      <c r="E264" s="82" t="s">
        <v>30</v>
      </c>
      <c r="F264" s="76">
        <v>500000</v>
      </c>
      <c r="G264" s="76">
        <v>497500</v>
      </c>
      <c r="H264" s="12" t="s">
        <v>72</v>
      </c>
    </row>
    <row r="265" spans="2:8" ht="31.5" customHeight="1">
      <c r="B265" s="39"/>
      <c r="C265" s="11">
        <v>199</v>
      </c>
      <c r="D265" s="78" t="s">
        <v>426</v>
      </c>
      <c r="E265" s="82" t="s">
        <v>55</v>
      </c>
      <c r="F265" s="76">
        <v>500000</v>
      </c>
      <c r="G265" s="76">
        <v>497500</v>
      </c>
      <c r="H265" s="12" t="s">
        <v>72</v>
      </c>
    </row>
    <row r="266" spans="2:8" ht="31.5" customHeight="1">
      <c r="B266" s="39"/>
      <c r="C266" s="11">
        <v>200</v>
      </c>
      <c r="D266" s="78" t="s">
        <v>427</v>
      </c>
      <c r="E266" s="82" t="s">
        <v>78</v>
      </c>
      <c r="F266" s="76">
        <v>500000</v>
      </c>
      <c r="G266" s="76">
        <v>497500</v>
      </c>
      <c r="H266" s="12" t="s">
        <v>72</v>
      </c>
    </row>
    <row r="267" spans="2:8" ht="31.5" customHeight="1">
      <c r="B267" s="39"/>
      <c r="C267" s="11">
        <v>201</v>
      </c>
      <c r="D267" s="78" t="s">
        <v>428</v>
      </c>
      <c r="E267" s="82" t="s">
        <v>151</v>
      </c>
      <c r="F267" s="76">
        <v>500000</v>
      </c>
      <c r="G267" s="76">
        <v>485467.75</v>
      </c>
      <c r="H267" s="12" t="s">
        <v>72</v>
      </c>
    </row>
    <row r="268" spans="2:8" ht="31.5" customHeight="1">
      <c r="B268" s="39"/>
      <c r="C268" s="11">
        <v>202</v>
      </c>
      <c r="D268" s="78" t="s">
        <v>429</v>
      </c>
      <c r="E268" s="82" t="s">
        <v>160</v>
      </c>
      <c r="F268" s="76">
        <v>500000</v>
      </c>
      <c r="G268" s="76">
        <v>491500</v>
      </c>
      <c r="H268" s="12" t="s">
        <v>72</v>
      </c>
    </row>
    <row r="269" spans="2:8" ht="31.5" customHeight="1">
      <c r="B269" s="39"/>
      <c r="C269" s="11">
        <v>203</v>
      </c>
      <c r="D269" s="78" t="s">
        <v>101</v>
      </c>
      <c r="E269" s="82" t="s">
        <v>86</v>
      </c>
      <c r="F269" s="76">
        <v>500000</v>
      </c>
      <c r="G269" s="76">
        <v>466014.38</v>
      </c>
      <c r="H269" s="12" t="s">
        <v>72</v>
      </c>
    </row>
    <row r="270" spans="2:8" ht="41.25" customHeight="1">
      <c r="B270" s="39"/>
      <c r="C270" s="11">
        <v>204</v>
      </c>
      <c r="D270" s="78" t="s">
        <v>430</v>
      </c>
      <c r="E270" s="82" t="s">
        <v>113</v>
      </c>
      <c r="F270" s="76">
        <v>500000</v>
      </c>
      <c r="G270" s="76">
        <v>497500</v>
      </c>
      <c r="H270" s="12" t="s">
        <v>72</v>
      </c>
    </row>
    <row r="271" spans="2:8" ht="41.25" customHeight="1">
      <c r="B271" s="39"/>
      <c r="C271" s="11">
        <v>205</v>
      </c>
      <c r="D271" s="78" t="s">
        <v>431</v>
      </c>
      <c r="E271" s="82" t="s">
        <v>179</v>
      </c>
      <c r="F271" s="76">
        <v>500000</v>
      </c>
      <c r="G271" s="76">
        <v>495700.6</v>
      </c>
      <c r="H271" s="12" t="s">
        <v>72</v>
      </c>
    </row>
    <row r="272" spans="2:8" ht="41.25" customHeight="1">
      <c r="B272" s="39"/>
      <c r="C272" s="11">
        <v>206</v>
      </c>
      <c r="D272" s="22" t="s">
        <v>432</v>
      </c>
      <c r="E272" s="82" t="s">
        <v>44</v>
      </c>
      <c r="F272" s="76">
        <v>500000</v>
      </c>
      <c r="G272" s="76">
        <v>491500</v>
      </c>
      <c r="H272" s="12" t="s">
        <v>72</v>
      </c>
    </row>
    <row r="273" spans="2:8" ht="43.5" customHeight="1">
      <c r="B273" s="39"/>
      <c r="C273" s="11">
        <v>207</v>
      </c>
      <c r="D273" s="84" t="s">
        <v>433</v>
      </c>
      <c r="E273" s="82" t="s">
        <v>118</v>
      </c>
      <c r="F273" s="76">
        <v>500000</v>
      </c>
      <c r="G273" s="76">
        <v>497500</v>
      </c>
      <c r="H273" s="12" t="s">
        <v>72</v>
      </c>
    </row>
    <row r="274" spans="2:8" ht="43.5" customHeight="1">
      <c r="B274" s="39"/>
      <c r="C274" s="11">
        <v>208</v>
      </c>
      <c r="D274" s="78" t="s">
        <v>434</v>
      </c>
      <c r="E274" s="82" t="s">
        <v>120</v>
      </c>
      <c r="F274" s="76">
        <v>500000</v>
      </c>
      <c r="G274" s="76">
        <v>497500</v>
      </c>
      <c r="H274" s="12" t="s">
        <v>72</v>
      </c>
    </row>
    <row r="275" spans="2:8" ht="43.5" customHeight="1">
      <c r="B275" s="39"/>
      <c r="C275" s="11">
        <v>209</v>
      </c>
      <c r="D275" s="78" t="s">
        <v>435</v>
      </c>
      <c r="E275" s="82" t="s">
        <v>157</v>
      </c>
      <c r="F275" s="76">
        <v>500000</v>
      </c>
      <c r="G275" s="76">
        <v>497500</v>
      </c>
      <c r="H275" s="12" t="s">
        <v>72</v>
      </c>
    </row>
    <row r="276" spans="2:8" ht="43.5" customHeight="1">
      <c r="B276" s="39"/>
      <c r="C276" s="11">
        <v>210</v>
      </c>
      <c r="D276" s="87" t="s">
        <v>436</v>
      </c>
      <c r="E276" s="82" t="s">
        <v>78</v>
      </c>
      <c r="F276" s="76">
        <v>500000</v>
      </c>
      <c r="G276" s="76">
        <v>495034.22</v>
      </c>
      <c r="H276" s="12" t="s">
        <v>72</v>
      </c>
    </row>
    <row r="277" spans="2:8" ht="43.5" customHeight="1">
      <c r="B277" s="39"/>
      <c r="C277" s="11">
        <v>211</v>
      </c>
      <c r="D277" s="78" t="s">
        <v>437</v>
      </c>
      <c r="E277" s="82" t="s">
        <v>161</v>
      </c>
      <c r="F277" s="76">
        <v>500000</v>
      </c>
      <c r="G277" s="76">
        <v>497500</v>
      </c>
      <c r="H277" s="12" t="s">
        <v>72</v>
      </c>
    </row>
    <row r="278" spans="2:8" ht="43.5" customHeight="1">
      <c r="B278" s="39"/>
      <c r="C278" s="11">
        <v>212</v>
      </c>
      <c r="D278" s="78" t="s">
        <v>438</v>
      </c>
      <c r="E278" s="82" t="s">
        <v>57</v>
      </c>
      <c r="F278" s="76">
        <v>500000</v>
      </c>
      <c r="G278" s="76">
        <v>497500</v>
      </c>
      <c r="H278" s="12" t="s">
        <v>72</v>
      </c>
    </row>
    <row r="279" spans="2:8" ht="39" customHeight="1">
      <c r="B279" s="39"/>
      <c r="C279" s="11">
        <v>213</v>
      </c>
      <c r="D279" s="78" t="s">
        <v>439</v>
      </c>
      <c r="E279" s="82" t="s">
        <v>59</v>
      </c>
      <c r="F279" s="76">
        <v>500000</v>
      </c>
      <c r="G279" s="76">
        <v>497500</v>
      </c>
      <c r="H279" s="12" t="s">
        <v>72</v>
      </c>
    </row>
    <row r="280" spans="2:8" ht="39" customHeight="1">
      <c r="B280" s="39"/>
      <c r="C280" s="11">
        <v>214</v>
      </c>
      <c r="D280" s="78" t="s">
        <v>440</v>
      </c>
      <c r="E280" s="82" t="s">
        <v>44</v>
      </c>
      <c r="F280" s="76">
        <v>500000</v>
      </c>
      <c r="G280" s="76">
        <v>487451.9</v>
      </c>
      <c r="H280" s="12" t="s">
        <v>72</v>
      </c>
    </row>
    <row r="281" spans="2:8" ht="39" customHeight="1">
      <c r="B281" s="39"/>
      <c r="C281" s="11">
        <v>215</v>
      </c>
      <c r="D281" s="78" t="s">
        <v>441</v>
      </c>
      <c r="E281" s="82" t="s">
        <v>129</v>
      </c>
      <c r="F281" s="76">
        <v>500000</v>
      </c>
      <c r="G281" s="76">
        <v>497500</v>
      </c>
      <c r="H281" s="12" t="s">
        <v>72</v>
      </c>
    </row>
    <row r="282" spans="2:8" ht="39" customHeight="1">
      <c r="B282" s="39"/>
      <c r="C282" s="11">
        <v>216</v>
      </c>
      <c r="D282" s="78" t="s">
        <v>442</v>
      </c>
      <c r="E282" s="82" t="s">
        <v>78</v>
      </c>
      <c r="F282" s="76">
        <v>500000</v>
      </c>
      <c r="G282" s="76">
        <v>497500</v>
      </c>
      <c r="H282" s="12" t="s">
        <v>72</v>
      </c>
    </row>
    <row r="283" spans="2:8" ht="39" customHeight="1">
      <c r="B283" s="39"/>
      <c r="C283" s="11">
        <v>217</v>
      </c>
      <c r="D283" s="78" t="s">
        <v>443</v>
      </c>
      <c r="E283" s="82" t="s">
        <v>171</v>
      </c>
      <c r="F283" s="76">
        <v>500000</v>
      </c>
      <c r="G283" s="76">
        <v>491500</v>
      </c>
      <c r="H283" s="12" t="s">
        <v>72</v>
      </c>
    </row>
    <row r="284" spans="2:8" ht="31.5" customHeight="1">
      <c r="B284" s="39"/>
      <c r="C284" s="11">
        <v>218</v>
      </c>
      <c r="D284" s="83" t="s">
        <v>444</v>
      </c>
      <c r="E284" s="82" t="s">
        <v>135</v>
      </c>
      <c r="F284" s="76">
        <v>500000</v>
      </c>
      <c r="G284" s="76">
        <v>497500</v>
      </c>
      <c r="H284" s="12" t="s">
        <v>72</v>
      </c>
    </row>
    <row r="285" spans="2:8" ht="38.25" customHeight="1">
      <c r="B285" s="39"/>
      <c r="C285" s="11">
        <v>219</v>
      </c>
      <c r="D285" s="78" t="s">
        <v>445</v>
      </c>
      <c r="E285" s="82" t="s">
        <v>134</v>
      </c>
      <c r="F285" s="76">
        <v>500000</v>
      </c>
      <c r="G285" s="76">
        <v>497500</v>
      </c>
      <c r="H285" s="12" t="s">
        <v>72</v>
      </c>
    </row>
    <row r="286" spans="2:8" ht="38.25" customHeight="1">
      <c r="B286" s="39"/>
      <c r="C286" s="11">
        <v>220</v>
      </c>
      <c r="D286" s="83" t="s">
        <v>446</v>
      </c>
      <c r="E286" s="82" t="s">
        <v>83</v>
      </c>
      <c r="F286" s="76">
        <v>500000</v>
      </c>
      <c r="G286" s="76">
        <v>497500</v>
      </c>
      <c r="H286" s="12" t="s">
        <v>72</v>
      </c>
    </row>
    <row r="287" spans="2:8" ht="38.25" customHeight="1">
      <c r="B287" s="39"/>
      <c r="C287" s="11">
        <v>221</v>
      </c>
      <c r="D287" s="78" t="s">
        <v>447</v>
      </c>
      <c r="E287" s="82" t="s">
        <v>139</v>
      </c>
      <c r="F287" s="76">
        <v>500000</v>
      </c>
      <c r="G287" s="76">
        <v>497500</v>
      </c>
      <c r="H287" s="12" t="s">
        <v>72</v>
      </c>
    </row>
    <row r="288" spans="2:8" ht="38.25" customHeight="1">
      <c r="B288" s="39"/>
      <c r="C288" s="11">
        <v>222</v>
      </c>
      <c r="D288" s="78" t="s">
        <v>448</v>
      </c>
      <c r="E288" s="82" t="s">
        <v>162</v>
      </c>
      <c r="F288" s="76">
        <v>500000</v>
      </c>
      <c r="G288" s="76">
        <v>497500</v>
      </c>
      <c r="H288" s="12" t="s">
        <v>72</v>
      </c>
    </row>
    <row r="289" spans="1:21" ht="38.25" customHeight="1">
      <c r="B289" s="39"/>
      <c r="C289" s="11">
        <v>223</v>
      </c>
      <c r="D289" s="78" t="s">
        <v>449</v>
      </c>
      <c r="E289" s="82" t="s">
        <v>142</v>
      </c>
      <c r="F289" s="76">
        <v>500000</v>
      </c>
      <c r="G289" s="76">
        <v>497500</v>
      </c>
      <c r="H289" s="12" t="s">
        <v>72</v>
      </c>
    </row>
    <row r="290" spans="1:21" ht="38.25" customHeight="1">
      <c r="B290" s="39"/>
      <c r="C290" s="11">
        <v>224</v>
      </c>
      <c r="D290" s="78" t="s">
        <v>450</v>
      </c>
      <c r="E290" s="82" t="s">
        <v>143</v>
      </c>
      <c r="F290" s="76">
        <v>500000</v>
      </c>
      <c r="G290" s="76">
        <v>497500</v>
      </c>
      <c r="H290" s="12" t="s">
        <v>72</v>
      </c>
    </row>
    <row r="291" spans="1:21" ht="43.5" customHeight="1">
      <c r="B291" s="39"/>
      <c r="C291" s="11">
        <v>225</v>
      </c>
      <c r="D291" s="78" t="s">
        <v>451</v>
      </c>
      <c r="E291" s="82" t="s">
        <v>34</v>
      </c>
      <c r="F291" s="76">
        <v>500000</v>
      </c>
      <c r="G291" s="76">
        <v>497500</v>
      </c>
      <c r="H291" s="12" t="s">
        <v>72</v>
      </c>
    </row>
    <row r="292" spans="1:21" ht="43.5" customHeight="1">
      <c r="B292" s="39"/>
      <c r="C292" s="11">
        <v>226</v>
      </c>
      <c r="D292" s="78" t="s">
        <v>452</v>
      </c>
      <c r="E292" s="82" t="s">
        <v>34</v>
      </c>
      <c r="F292" s="76">
        <v>500000</v>
      </c>
      <c r="G292" s="76">
        <v>497500</v>
      </c>
      <c r="H292" s="12" t="s">
        <v>72</v>
      </c>
    </row>
    <row r="293" spans="1:21" ht="43.5" customHeight="1">
      <c r="B293" s="39"/>
      <c r="C293" s="11">
        <v>227</v>
      </c>
      <c r="D293" s="22" t="s">
        <v>453</v>
      </c>
      <c r="E293" s="82" t="s">
        <v>41</v>
      </c>
      <c r="F293" s="76">
        <v>500000</v>
      </c>
      <c r="G293" s="76">
        <v>497500</v>
      </c>
      <c r="H293" s="12" t="s">
        <v>72</v>
      </c>
    </row>
    <row r="294" spans="1:21" ht="43.5" customHeight="1">
      <c r="B294" s="39"/>
      <c r="C294" s="11">
        <v>228</v>
      </c>
      <c r="D294" s="83" t="s">
        <v>454</v>
      </c>
      <c r="E294" s="82" t="s">
        <v>86</v>
      </c>
      <c r="F294" s="76">
        <v>500000</v>
      </c>
      <c r="G294" s="76">
        <v>497500</v>
      </c>
      <c r="H294" s="12" t="s">
        <v>72</v>
      </c>
    </row>
    <row r="295" spans="1:21" ht="43.5" customHeight="1">
      <c r="B295" s="39"/>
      <c r="C295" s="11">
        <v>229</v>
      </c>
      <c r="D295" s="78" t="s">
        <v>455</v>
      </c>
      <c r="E295" s="82" t="s">
        <v>86</v>
      </c>
      <c r="F295" s="76">
        <v>500000</v>
      </c>
      <c r="G295" s="76">
        <v>494860.4</v>
      </c>
      <c r="H295" s="12" t="s">
        <v>72</v>
      </c>
    </row>
    <row r="296" spans="1:21" ht="43.5" customHeight="1">
      <c r="B296" s="39"/>
      <c r="C296" s="11">
        <v>230</v>
      </c>
      <c r="D296" s="78" t="s">
        <v>456</v>
      </c>
      <c r="E296" s="82" t="s">
        <v>147</v>
      </c>
      <c r="F296" s="76">
        <v>500000</v>
      </c>
      <c r="G296" s="76">
        <v>494500</v>
      </c>
      <c r="H296" s="12" t="s">
        <v>72</v>
      </c>
    </row>
    <row r="297" spans="1:21" ht="43.5" customHeight="1">
      <c r="B297" s="39"/>
      <c r="C297" s="11">
        <v>231</v>
      </c>
      <c r="D297" s="78" t="s">
        <v>457</v>
      </c>
      <c r="E297" s="82" t="s">
        <v>54</v>
      </c>
      <c r="F297" s="76">
        <v>500000</v>
      </c>
      <c r="G297" s="76">
        <v>491500</v>
      </c>
      <c r="H297" s="12" t="s">
        <v>72</v>
      </c>
    </row>
    <row r="298" spans="1:21" s="36" customFormat="1" ht="42" customHeight="1">
      <c r="A298" s="2"/>
      <c r="B298" s="39"/>
      <c r="C298" s="11">
        <v>232</v>
      </c>
      <c r="D298" s="78" t="s">
        <v>458</v>
      </c>
      <c r="E298" s="82" t="s">
        <v>32</v>
      </c>
      <c r="F298" s="76">
        <v>500000</v>
      </c>
      <c r="G298" s="76">
        <v>497500</v>
      </c>
      <c r="H298" s="12" t="s">
        <v>72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42" customHeight="1">
      <c r="B299" s="39"/>
      <c r="C299" s="11">
        <v>233</v>
      </c>
      <c r="D299" s="78" t="s">
        <v>459</v>
      </c>
      <c r="E299" s="82" t="s">
        <v>30</v>
      </c>
      <c r="F299" s="76">
        <v>500000</v>
      </c>
      <c r="G299" s="76">
        <v>497500</v>
      </c>
      <c r="H299" s="12" t="s">
        <v>72</v>
      </c>
    </row>
    <row r="300" spans="1:21" ht="42" customHeight="1">
      <c r="B300" s="39"/>
      <c r="C300" s="11">
        <v>234</v>
      </c>
      <c r="D300" s="87" t="s">
        <v>460</v>
      </c>
      <c r="E300" s="82" t="s">
        <v>150</v>
      </c>
      <c r="F300" s="76">
        <v>500000</v>
      </c>
      <c r="G300" s="76">
        <v>495253.04</v>
      </c>
      <c r="H300" s="12" t="s">
        <v>72</v>
      </c>
    </row>
    <row r="301" spans="1:21" ht="39.75" customHeight="1">
      <c r="B301" s="39"/>
      <c r="C301" s="11">
        <v>235</v>
      </c>
      <c r="D301" s="78" t="s">
        <v>461</v>
      </c>
      <c r="E301" s="82" t="s">
        <v>31</v>
      </c>
      <c r="F301" s="76">
        <v>500000</v>
      </c>
      <c r="G301" s="76">
        <v>497500</v>
      </c>
      <c r="H301" s="12" t="s">
        <v>72</v>
      </c>
    </row>
    <row r="302" spans="1:21" ht="39.75" customHeight="1">
      <c r="B302" s="39"/>
      <c r="C302" s="11">
        <v>236</v>
      </c>
      <c r="D302" s="78" t="s">
        <v>462</v>
      </c>
      <c r="E302" s="82" t="s">
        <v>91</v>
      </c>
      <c r="F302" s="76">
        <v>500000</v>
      </c>
      <c r="G302" s="76">
        <v>497500</v>
      </c>
      <c r="H302" s="12" t="s">
        <v>72</v>
      </c>
    </row>
    <row r="303" spans="1:21" ht="39.75" customHeight="1">
      <c r="B303" s="39"/>
      <c r="C303" s="11">
        <v>237</v>
      </c>
      <c r="D303" s="83" t="s">
        <v>463</v>
      </c>
      <c r="E303" s="82" t="s">
        <v>153</v>
      </c>
      <c r="F303" s="76">
        <v>500000</v>
      </c>
      <c r="G303" s="76">
        <v>497500</v>
      </c>
      <c r="H303" s="12" t="s">
        <v>72</v>
      </c>
    </row>
    <row r="304" spans="1:21" ht="48.75" customHeight="1">
      <c r="B304" s="39"/>
      <c r="C304" s="11">
        <v>238</v>
      </c>
      <c r="D304" s="78" t="s">
        <v>464</v>
      </c>
      <c r="E304" s="82" t="s">
        <v>55</v>
      </c>
      <c r="F304" s="76">
        <v>500000</v>
      </c>
      <c r="G304" s="76">
        <v>491500</v>
      </c>
      <c r="H304" s="12" t="s">
        <v>72</v>
      </c>
    </row>
    <row r="305" spans="2:8" ht="48.75" customHeight="1">
      <c r="B305" s="39"/>
      <c r="C305" s="11">
        <v>239</v>
      </c>
      <c r="D305" s="78" t="s">
        <v>465</v>
      </c>
      <c r="E305" s="82" t="s">
        <v>163</v>
      </c>
      <c r="F305" s="76">
        <v>500000</v>
      </c>
      <c r="G305" s="76">
        <v>497500</v>
      </c>
      <c r="H305" s="12" t="s">
        <v>72</v>
      </c>
    </row>
    <row r="306" spans="2:8" ht="48.75" customHeight="1">
      <c r="B306" s="39"/>
      <c r="C306" s="11">
        <v>240</v>
      </c>
      <c r="D306" s="78" t="s">
        <v>466</v>
      </c>
      <c r="E306" s="82" t="s">
        <v>151</v>
      </c>
      <c r="F306" s="76">
        <v>500000</v>
      </c>
      <c r="G306" s="76">
        <v>497049.36</v>
      </c>
      <c r="H306" s="12" t="s">
        <v>72</v>
      </c>
    </row>
    <row r="307" spans="2:8" ht="48.75" customHeight="1">
      <c r="B307" s="39"/>
      <c r="C307" s="11">
        <v>241</v>
      </c>
      <c r="D307" s="78" t="s">
        <v>467</v>
      </c>
      <c r="E307" s="82" t="s">
        <v>36</v>
      </c>
      <c r="F307" s="76">
        <v>500000</v>
      </c>
      <c r="G307" s="76">
        <v>497500</v>
      </c>
      <c r="H307" s="12" t="s">
        <v>72</v>
      </c>
    </row>
    <row r="308" spans="2:8" ht="31.5" customHeight="1">
      <c r="B308" s="39"/>
      <c r="C308" s="11">
        <v>242</v>
      </c>
      <c r="D308" s="87" t="s">
        <v>103</v>
      </c>
      <c r="E308" s="82" t="s">
        <v>34</v>
      </c>
      <c r="F308" s="76">
        <v>30000</v>
      </c>
      <c r="G308" s="76">
        <v>29850</v>
      </c>
      <c r="H308" s="12" t="s">
        <v>178</v>
      </c>
    </row>
    <row r="309" spans="2:8" ht="31.5" customHeight="1">
      <c r="B309" s="39"/>
      <c r="C309" s="11">
        <v>243</v>
      </c>
      <c r="D309" s="87" t="s">
        <v>104</v>
      </c>
      <c r="E309" s="82" t="s">
        <v>34</v>
      </c>
      <c r="F309" s="76">
        <v>30000</v>
      </c>
      <c r="G309" s="76">
        <v>30000</v>
      </c>
      <c r="H309" s="12" t="s">
        <v>178</v>
      </c>
    </row>
    <row r="310" spans="2:8" ht="36.75" customHeight="1">
      <c r="B310" s="39"/>
      <c r="C310" s="11">
        <v>244</v>
      </c>
      <c r="D310" s="87" t="s">
        <v>105</v>
      </c>
      <c r="E310" s="82" t="s">
        <v>143</v>
      </c>
      <c r="F310" s="76">
        <v>30000</v>
      </c>
      <c r="G310" s="76">
        <v>29850</v>
      </c>
      <c r="H310" s="12" t="s">
        <v>178</v>
      </c>
    </row>
    <row r="311" spans="2:8" ht="36.75" customHeight="1">
      <c r="B311" s="39"/>
      <c r="C311" s="11">
        <v>245</v>
      </c>
      <c r="D311" s="78" t="s">
        <v>189</v>
      </c>
      <c r="E311" s="82" t="s">
        <v>117</v>
      </c>
      <c r="F311" s="76">
        <v>30000</v>
      </c>
      <c r="G311" s="76">
        <v>29850</v>
      </c>
      <c r="H311" s="12" t="s">
        <v>178</v>
      </c>
    </row>
    <row r="312" spans="2:8" ht="42" customHeight="1">
      <c r="B312" s="39"/>
      <c r="C312" s="11">
        <v>246</v>
      </c>
      <c r="D312" s="87" t="s">
        <v>191</v>
      </c>
      <c r="E312" s="82" t="s">
        <v>120</v>
      </c>
      <c r="F312" s="76">
        <v>30000</v>
      </c>
      <c r="G312" s="76">
        <v>29850</v>
      </c>
      <c r="H312" s="12" t="s">
        <v>178</v>
      </c>
    </row>
    <row r="313" spans="2:8" ht="42" customHeight="1">
      <c r="B313" s="39"/>
      <c r="C313" s="11">
        <v>247</v>
      </c>
      <c r="D313" s="78" t="s">
        <v>106</v>
      </c>
      <c r="E313" s="82" t="s">
        <v>172</v>
      </c>
      <c r="F313" s="76">
        <v>30000</v>
      </c>
      <c r="G313" s="76">
        <v>29850</v>
      </c>
      <c r="H313" s="12" t="s">
        <v>178</v>
      </c>
    </row>
    <row r="314" spans="2:8" ht="31.5" customHeight="1">
      <c r="B314" s="39"/>
      <c r="C314" s="11">
        <v>248</v>
      </c>
      <c r="D314" s="87" t="s">
        <v>107</v>
      </c>
      <c r="E314" s="82" t="s">
        <v>29</v>
      </c>
      <c r="F314" s="76">
        <v>30000</v>
      </c>
      <c r="G314" s="76">
        <v>30000</v>
      </c>
      <c r="H314" s="12" t="s">
        <v>178</v>
      </c>
    </row>
    <row r="315" spans="2:8" ht="31.5" customHeight="1">
      <c r="B315" s="39"/>
      <c r="C315" s="11">
        <v>249</v>
      </c>
      <c r="D315" s="78" t="s">
        <v>192</v>
      </c>
      <c r="E315" s="82" t="s">
        <v>54</v>
      </c>
      <c r="F315" s="76">
        <v>30000</v>
      </c>
      <c r="G315" s="76">
        <v>18915.16</v>
      </c>
      <c r="H315" s="12" t="s">
        <v>178</v>
      </c>
    </row>
    <row r="316" spans="2:8" ht="31.5" customHeight="1">
      <c r="B316" s="39"/>
      <c r="C316" s="11">
        <v>250</v>
      </c>
      <c r="D316" s="87" t="s">
        <v>188</v>
      </c>
      <c r="E316" s="82" t="s">
        <v>163</v>
      </c>
      <c r="F316" s="76">
        <v>30000</v>
      </c>
      <c r="G316" s="76">
        <v>29850</v>
      </c>
      <c r="H316" s="12" t="s">
        <v>178</v>
      </c>
    </row>
    <row r="317" spans="2:8" ht="36.75" customHeight="1">
      <c r="B317" s="39"/>
      <c r="C317" s="11">
        <v>251</v>
      </c>
      <c r="D317" s="78" t="s">
        <v>184</v>
      </c>
      <c r="E317" s="82" t="s">
        <v>177</v>
      </c>
      <c r="F317" s="76">
        <v>30000</v>
      </c>
      <c r="G317" s="76">
        <v>30000</v>
      </c>
      <c r="H317" s="12" t="s">
        <v>178</v>
      </c>
    </row>
    <row r="318" spans="2:8" ht="36.75" customHeight="1">
      <c r="B318" s="39"/>
      <c r="C318" s="11">
        <v>252</v>
      </c>
      <c r="D318" s="78" t="s">
        <v>108</v>
      </c>
      <c r="E318" s="82" t="s">
        <v>83</v>
      </c>
      <c r="F318" s="76">
        <v>30000</v>
      </c>
      <c r="G318" s="76">
        <v>30000</v>
      </c>
      <c r="H318" s="12" t="s">
        <v>178</v>
      </c>
    </row>
    <row r="319" spans="2:8" ht="36.75" customHeight="1">
      <c r="B319" s="39"/>
      <c r="C319" s="11">
        <v>253</v>
      </c>
      <c r="D319" s="78" t="s">
        <v>190</v>
      </c>
      <c r="E319" s="82" t="s">
        <v>157</v>
      </c>
      <c r="F319" s="76">
        <v>30000</v>
      </c>
      <c r="G319" s="76">
        <v>29850</v>
      </c>
      <c r="H319" s="12" t="s">
        <v>178</v>
      </c>
    </row>
    <row r="320" spans="2:8" ht="31.5" customHeight="1">
      <c r="B320" s="39"/>
      <c r="C320" s="11">
        <v>254</v>
      </c>
      <c r="D320" s="78" t="s">
        <v>109</v>
      </c>
      <c r="E320" s="82" t="s">
        <v>117</v>
      </c>
      <c r="F320" s="76">
        <v>30000</v>
      </c>
      <c r="G320" s="76">
        <v>30000</v>
      </c>
      <c r="H320" s="12" t="s">
        <v>178</v>
      </c>
    </row>
    <row r="321" spans="1:21" s="9" customFormat="1" ht="87" customHeight="1">
      <c r="C321" s="10" t="s">
        <v>5</v>
      </c>
      <c r="D321" s="10" t="s">
        <v>6</v>
      </c>
      <c r="E321" s="12" t="s">
        <v>7</v>
      </c>
      <c r="F321" s="10" t="s">
        <v>70</v>
      </c>
      <c r="G321" s="10" t="s">
        <v>518</v>
      </c>
      <c r="H321" s="11" t="s">
        <v>13</v>
      </c>
    </row>
    <row r="322" spans="1:21" ht="38.25" customHeight="1">
      <c r="B322" s="39"/>
      <c r="C322" s="11">
        <v>255</v>
      </c>
      <c r="D322" s="78" t="s">
        <v>506</v>
      </c>
      <c r="E322" s="82" t="s">
        <v>116</v>
      </c>
      <c r="F322" s="76">
        <v>30000</v>
      </c>
      <c r="G322" s="76">
        <v>29850</v>
      </c>
      <c r="H322" s="12" t="s">
        <v>178</v>
      </c>
    </row>
    <row r="323" spans="1:21" ht="31.5" customHeight="1">
      <c r="B323" s="39"/>
      <c r="C323" s="11">
        <v>256</v>
      </c>
      <c r="D323" s="78" t="s">
        <v>110</v>
      </c>
      <c r="E323" s="82" t="s">
        <v>136</v>
      </c>
      <c r="F323" s="80">
        <v>30000</v>
      </c>
      <c r="G323" s="76">
        <v>29850</v>
      </c>
      <c r="H323" s="12" t="s">
        <v>178</v>
      </c>
    </row>
    <row r="324" spans="1:21" ht="31.5" customHeight="1">
      <c r="B324" s="39"/>
      <c r="C324" s="11"/>
      <c r="D324" s="97" t="s">
        <v>25</v>
      </c>
      <c r="E324" s="98"/>
      <c r="F324" s="99">
        <f>SUM(F67:F323)</f>
        <v>176045000</v>
      </c>
      <c r="G324" s="99">
        <f>SUM(G67:G323)</f>
        <v>168003973.01000002</v>
      </c>
      <c r="H324" s="104"/>
    </row>
    <row r="325" spans="1:21" s="34" customFormat="1" ht="31.5" customHeight="1">
      <c r="A325" s="2"/>
      <c r="B325" s="39"/>
      <c r="C325" s="11"/>
      <c r="D325" s="128" t="s">
        <v>174</v>
      </c>
      <c r="E325" s="129"/>
      <c r="F325" s="129"/>
      <c r="G325" s="129"/>
      <c r="H325" s="130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42" customHeight="1">
      <c r="B326" s="39"/>
      <c r="C326" s="73">
        <v>1</v>
      </c>
      <c r="D326" s="78" t="s">
        <v>468</v>
      </c>
      <c r="E326" s="45" t="s">
        <v>30</v>
      </c>
      <c r="F326" s="76">
        <v>1000000</v>
      </c>
      <c r="G326" s="76">
        <v>995000</v>
      </c>
      <c r="H326" s="12" t="s">
        <v>72</v>
      </c>
    </row>
    <row r="327" spans="1:21" ht="41.25" customHeight="1">
      <c r="B327" s="39"/>
      <c r="C327" s="73">
        <v>2</v>
      </c>
      <c r="D327" s="78" t="s">
        <v>469</v>
      </c>
      <c r="E327" s="45" t="s">
        <v>173</v>
      </c>
      <c r="F327" s="76">
        <v>500000</v>
      </c>
      <c r="G327" s="76">
        <v>495013.86</v>
      </c>
      <c r="H327" s="12" t="s">
        <v>72</v>
      </c>
    </row>
    <row r="328" spans="1:21" ht="41.25" customHeight="1">
      <c r="B328" s="39"/>
      <c r="C328" s="73">
        <v>3</v>
      </c>
      <c r="D328" s="78" t="s">
        <v>470</v>
      </c>
      <c r="E328" s="82" t="s">
        <v>89</v>
      </c>
      <c r="F328" s="76">
        <v>500000</v>
      </c>
      <c r="G328" s="76">
        <v>467992</v>
      </c>
      <c r="H328" s="12" t="s">
        <v>72</v>
      </c>
    </row>
    <row r="329" spans="1:21" ht="41.25" customHeight="1">
      <c r="B329" s="39"/>
      <c r="C329" s="73">
        <v>4</v>
      </c>
      <c r="D329" s="78" t="s">
        <v>471</v>
      </c>
      <c r="E329" s="45" t="s">
        <v>173</v>
      </c>
      <c r="F329" s="76">
        <v>500000</v>
      </c>
      <c r="G329" s="76">
        <v>497500</v>
      </c>
      <c r="H329" s="12" t="s">
        <v>72</v>
      </c>
    </row>
    <row r="330" spans="1:21" ht="41.25" customHeight="1">
      <c r="B330" s="39"/>
      <c r="C330" s="73">
        <v>5</v>
      </c>
      <c r="D330" s="78" t="s">
        <v>472</v>
      </c>
      <c r="E330" s="45" t="s">
        <v>173</v>
      </c>
      <c r="F330" s="76">
        <v>1000000</v>
      </c>
      <c r="G330" s="76">
        <v>995000</v>
      </c>
      <c r="H330" s="12" t="s">
        <v>72</v>
      </c>
    </row>
    <row r="331" spans="1:21" ht="41.25" customHeight="1">
      <c r="B331" s="39"/>
      <c r="C331" s="73">
        <v>6</v>
      </c>
      <c r="D331" s="78" t="s">
        <v>473</v>
      </c>
      <c r="E331" s="45" t="s">
        <v>173</v>
      </c>
      <c r="F331" s="76">
        <v>500000</v>
      </c>
      <c r="G331" s="76">
        <v>497500</v>
      </c>
      <c r="H331" s="12" t="s">
        <v>72</v>
      </c>
    </row>
    <row r="332" spans="1:21" ht="41.25" customHeight="1">
      <c r="B332" s="39"/>
      <c r="C332" s="73">
        <v>7</v>
      </c>
      <c r="D332" s="78" t="s">
        <v>378</v>
      </c>
      <c r="E332" s="82" t="s">
        <v>88</v>
      </c>
      <c r="F332" s="76">
        <v>500000</v>
      </c>
      <c r="G332" s="76">
        <v>497500</v>
      </c>
      <c r="H332" s="12" t="s">
        <v>72</v>
      </c>
    </row>
    <row r="333" spans="1:21" ht="41.25" customHeight="1">
      <c r="B333" s="39"/>
      <c r="C333" s="73">
        <v>8</v>
      </c>
      <c r="D333" s="78" t="s">
        <v>474</v>
      </c>
      <c r="E333" s="82" t="s">
        <v>88</v>
      </c>
      <c r="F333" s="76">
        <v>500000</v>
      </c>
      <c r="G333" s="76">
        <v>497500</v>
      </c>
      <c r="H333" s="12" t="s">
        <v>72</v>
      </c>
    </row>
    <row r="334" spans="1:21" ht="31.5" customHeight="1">
      <c r="B334" s="39"/>
      <c r="C334" s="73">
        <v>9</v>
      </c>
      <c r="D334" s="78" t="s">
        <v>475</v>
      </c>
      <c r="E334" s="45" t="s">
        <v>173</v>
      </c>
      <c r="F334" s="76">
        <v>500000</v>
      </c>
      <c r="G334" s="76">
        <v>497500</v>
      </c>
      <c r="H334" s="12" t="s">
        <v>72</v>
      </c>
    </row>
    <row r="335" spans="1:21" ht="31.5" customHeight="1">
      <c r="B335" s="39"/>
      <c r="C335" s="73">
        <v>10</v>
      </c>
      <c r="D335" s="78" t="s">
        <v>476</v>
      </c>
      <c r="E335" s="45" t="s">
        <v>30</v>
      </c>
      <c r="F335" s="76">
        <v>500000</v>
      </c>
      <c r="G335" s="76">
        <v>494694.75</v>
      </c>
      <c r="H335" s="12" t="s">
        <v>72</v>
      </c>
    </row>
    <row r="336" spans="1:21" ht="37.5" customHeight="1">
      <c r="B336" s="39"/>
      <c r="C336" s="73">
        <v>11</v>
      </c>
      <c r="D336" s="78" t="s">
        <v>477</v>
      </c>
      <c r="E336" s="45" t="s">
        <v>37</v>
      </c>
      <c r="F336" s="76">
        <v>1000000</v>
      </c>
      <c r="G336" s="76">
        <v>995000</v>
      </c>
      <c r="H336" s="12" t="s">
        <v>72</v>
      </c>
    </row>
    <row r="337" spans="1:21" ht="39.75" customHeight="1">
      <c r="B337" s="39"/>
      <c r="C337" s="73">
        <v>12</v>
      </c>
      <c r="D337" s="78" t="s">
        <v>478</v>
      </c>
      <c r="E337" s="45" t="s">
        <v>183</v>
      </c>
      <c r="F337" s="76">
        <v>500000</v>
      </c>
      <c r="G337" s="76">
        <v>485913.1</v>
      </c>
      <c r="H337" s="12" t="s">
        <v>72</v>
      </c>
    </row>
    <row r="338" spans="1:21" ht="31.5" customHeight="1">
      <c r="B338" s="39"/>
      <c r="C338" s="73">
        <v>13</v>
      </c>
      <c r="D338" s="78" t="s">
        <v>479</v>
      </c>
      <c r="E338" s="45" t="s">
        <v>79</v>
      </c>
      <c r="F338" s="76">
        <v>500000</v>
      </c>
      <c r="G338" s="76">
        <v>445079.57</v>
      </c>
      <c r="H338" s="12" t="s">
        <v>72</v>
      </c>
    </row>
    <row r="339" spans="1:21" ht="31.5" customHeight="1">
      <c r="B339" s="39"/>
      <c r="C339" s="73">
        <v>14</v>
      </c>
      <c r="D339" s="78" t="s">
        <v>480</v>
      </c>
      <c r="E339" s="45" t="s">
        <v>42</v>
      </c>
      <c r="F339" s="76">
        <v>500000</v>
      </c>
      <c r="G339" s="76">
        <v>0</v>
      </c>
      <c r="H339" s="12" t="s">
        <v>728</v>
      </c>
      <c r="I339" s="2">
        <v>1</v>
      </c>
    </row>
    <row r="340" spans="1:21" ht="31.5" customHeight="1">
      <c r="B340" s="39"/>
      <c r="C340" s="73">
        <v>15</v>
      </c>
      <c r="D340" s="78" t="s">
        <v>481</v>
      </c>
      <c r="E340" s="82" t="s">
        <v>122</v>
      </c>
      <c r="F340" s="76">
        <v>500000</v>
      </c>
      <c r="G340" s="76">
        <v>0</v>
      </c>
      <c r="H340" s="12" t="s">
        <v>728</v>
      </c>
      <c r="I340" s="2">
        <v>1</v>
      </c>
    </row>
    <row r="341" spans="1:21" ht="36" customHeight="1">
      <c r="B341" s="39"/>
      <c r="C341" s="73">
        <v>16</v>
      </c>
      <c r="D341" s="78" t="s">
        <v>482</v>
      </c>
      <c r="E341" s="82" t="s">
        <v>41</v>
      </c>
      <c r="F341" s="76">
        <v>500000</v>
      </c>
      <c r="G341" s="76">
        <v>491273.07</v>
      </c>
      <c r="H341" s="12" t="s">
        <v>72</v>
      </c>
    </row>
    <row r="342" spans="1:21" s="37" customFormat="1" ht="36" customHeight="1">
      <c r="A342" s="2"/>
      <c r="B342" s="39"/>
      <c r="C342" s="73">
        <v>17</v>
      </c>
      <c r="D342" s="87" t="s">
        <v>483</v>
      </c>
      <c r="E342" s="82" t="s">
        <v>78</v>
      </c>
      <c r="F342" s="76">
        <v>500000</v>
      </c>
      <c r="G342" s="76">
        <v>496125.15</v>
      </c>
      <c r="H342" s="12" t="s">
        <v>72</v>
      </c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36" customHeight="1">
      <c r="B343" s="39"/>
      <c r="C343" s="73">
        <v>18</v>
      </c>
      <c r="D343" s="78" t="s">
        <v>439</v>
      </c>
      <c r="E343" s="82" t="s">
        <v>59</v>
      </c>
      <c r="F343" s="76">
        <v>500000</v>
      </c>
      <c r="G343" s="76">
        <v>438323</v>
      </c>
      <c r="H343" s="12" t="s">
        <v>72</v>
      </c>
    </row>
    <row r="344" spans="1:21" ht="36" customHeight="1">
      <c r="B344" s="39"/>
      <c r="C344" s="73">
        <v>19</v>
      </c>
      <c r="D344" s="78" t="s">
        <v>484</v>
      </c>
      <c r="E344" s="45" t="s">
        <v>86</v>
      </c>
      <c r="F344" s="76">
        <v>500000</v>
      </c>
      <c r="G344" s="76">
        <v>496693.93</v>
      </c>
      <c r="H344" s="12" t="s">
        <v>72</v>
      </c>
    </row>
    <row r="345" spans="1:21" ht="36" customHeight="1">
      <c r="B345" s="39"/>
      <c r="C345" s="73">
        <v>20</v>
      </c>
      <c r="D345" s="78" t="s">
        <v>485</v>
      </c>
      <c r="E345" s="45" t="s">
        <v>37</v>
      </c>
      <c r="F345" s="76">
        <v>500000</v>
      </c>
      <c r="G345" s="76">
        <v>497500</v>
      </c>
      <c r="H345" s="12" t="s">
        <v>72</v>
      </c>
    </row>
    <row r="346" spans="1:21" ht="36" customHeight="1">
      <c r="B346" s="39"/>
      <c r="C346" s="73">
        <v>21</v>
      </c>
      <c r="D346" s="87" t="s">
        <v>495</v>
      </c>
      <c r="E346" s="45" t="s">
        <v>173</v>
      </c>
      <c r="F346" s="76">
        <v>500000</v>
      </c>
      <c r="G346" s="76">
        <v>491500</v>
      </c>
      <c r="H346" s="12" t="s">
        <v>72</v>
      </c>
    </row>
    <row r="347" spans="1:21" ht="31.5" customHeight="1">
      <c r="B347" s="39"/>
      <c r="C347" s="91"/>
      <c r="D347" s="97" t="s">
        <v>25</v>
      </c>
      <c r="E347" s="98"/>
      <c r="F347" s="99">
        <f>SUM(F326:F346)</f>
        <v>12000000</v>
      </c>
      <c r="G347" s="99">
        <f>SUM(G326:G346)</f>
        <v>10772608.43</v>
      </c>
      <c r="H347" s="105"/>
    </row>
    <row r="348" spans="1:21" s="34" customFormat="1" ht="39" customHeight="1">
      <c r="A348" s="2"/>
      <c r="B348" s="39"/>
      <c r="C348" s="91"/>
      <c r="D348" s="128" t="s">
        <v>176</v>
      </c>
      <c r="E348" s="129"/>
      <c r="F348" s="129"/>
      <c r="G348" s="129"/>
      <c r="H348" s="130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36" customHeight="1">
      <c r="B349" s="39"/>
      <c r="C349" s="75">
        <v>1</v>
      </c>
      <c r="D349" s="74" t="s">
        <v>486</v>
      </c>
      <c r="E349" s="82" t="s">
        <v>71</v>
      </c>
      <c r="F349" s="76">
        <v>400000</v>
      </c>
      <c r="G349" s="76">
        <v>398000</v>
      </c>
      <c r="H349" s="12" t="s">
        <v>72</v>
      </c>
    </row>
    <row r="350" spans="1:21" ht="36" customHeight="1">
      <c r="B350" s="39"/>
      <c r="C350" s="75">
        <v>2</v>
      </c>
      <c r="D350" s="74" t="s">
        <v>487</v>
      </c>
      <c r="E350" s="45" t="s">
        <v>175</v>
      </c>
      <c r="F350" s="76">
        <v>200000</v>
      </c>
      <c r="G350" s="76">
        <v>188746.07</v>
      </c>
      <c r="H350" s="12" t="s">
        <v>72</v>
      </c>
    </row>
    <row r="351" spans="1:21" ht="31.5" customHeight="1">
      <c r="B351" s="39"/>
      <c r="C351" s="75">
        <v>3</v>
      </c>
      <c r="D351" s="74" t="s">
        <v>488</v>
      </c>
      <c r="E351" s="82" t="s">
        <v>167</v>
      </c>
      <c r="F351" s="76">
        <v>1000000</v>
      </c>
      <c r="G351" s="76">
        <v>918544.31</v>
      </c>
      <c r="H351" s="12" t="s">
        <v>72</v>
      </c>
    </row>
    <row r="352" spans="1:21" ht="41.25" customHeight="1">
      <c r="B352" s="39"/>
      <c r="C352" s="75">
        <v>4</v>
      </c>
      <c r="D352" s="93" t="s">
        <v>489</v>
      </c>
      <c r="E352" s="82" t="s">
        <v>153</v>
      </c>
      <c r="F352" s="76">
        <v>500000</v>
      </c>
      <c r="G352" s="76">
        <v>479000</v>
      </c>
      <c r="H352" s="12" t="s">
        <v>72</v>
      </c>
    </row>
    <row r="353" spans="2:9" ht="36.75" customHeight="1">
      <c r="B353" s="39"/>
      <c r="C353" s="75">
        <v>5</v>
      </c>
      <c r="D353" s="74" t="s">
        <v>490</v>
      </c>
      <c r="E353" s="82" t="s">
        <v>31</v>
      </c>
      <c r="F353" s="76">
        <v>500000</v>
      </c>
      <c r="G353" s="76">
        <v>485000</v>
      </c>
      <c r="H353" s="12" t="s">
        <v>72</v>
      </c>
    </row>
    <row r="354" spans="2:9" ht="31.5" customHeight="1">
      <c r="B354" s="39"/>
      <c r="C354" s="75">
        <v>6</v>
      </c>
      <c r="D354" s="78" t="s">
        <v>491</v>
      </c>
      <c r="E354" s="82" t="s">
        <v>137</v>
      </c>
      <c r="F354" s="76">
        <v>1500000</v>
      </c>
      <c r="G354" s="76">
        <v>1455000</v>
      </c>
      <c r="H354" s="12" t="s">
        <v>72</v>
      </c>
    </row>
    <row r="355" spans="2:9" ht="36.75" customHeight="1">
      <c r="B355" s="39"/>
      <c r="C355" s="75">
        <v>7</v>
      </c>
      <c r="D355" s="78" t="s">
        <v>492</v>
      </c>
      <c r="E355" s="82" t="s">
        <v>138</v>
      </c>
      <c r="F355" s="76">
        <v>500000</v>
      </c>
      <c r="G355" s="76">
        <v>485000</v>
      </c>
      <c r="H355" s="12" t="s">
        <v>72</v>
      </c>
    </row>
    <row r="356" spans="2:9" ht="31.5" customHeight="1">
      <c r="B356" s="25"/>
      <c r="C356" s="91"/>
      <c r="D356" s="97" t="s">
        <v>25</v>
      </c>
      <c r="E356" s="108"/>
      <c r="F356" s="99">
        <f>SUM(F349:F355)</f>
        <v>4600000</v>
      </c>
      <c r="G356" s="99">
        <f>SUM(G349:G355)</f>
        <v>4409290.38</v>
      </c>
      <c r="H356" s="94"/>
    </row>
    <row r="357" spans="2:9" ht="37.5" customHeight="1">
      <c r="C357" s="73">
        <v>341</v>
      </c>
      <c r="D357" s="97" t="s">
        <v>0</v>
      </c>
      <c r="E357" s="108"/>
      <c r="F357" s="99">
        <f>+F6+F65+F324+F347+F356</f>
        <v>212645000</v>
      </c>
      <c r="G357" s="109">
        <f>+G6+G65+G324+G347+G356</f>
        <v>202503779.67000002</v>
      </c>
      <c r="H357" s="81"/>
      <c r="I357" s="24">
        <f>SUM(I4:I355)</f>
        <v>10</v>
      </c>
    </row>
    <row r="358" spans="2:9" ht="31.5" customHeight="1">
      <c r="B358" s="25"/>
      <c r="F358" s="25"/>
      <c r="G358" s="25"/>
    </row>
    <row r="359" spans="2:9" ht="31.5" customHeight="1">
      <c r="B359" s="25"/>
      <c r="E359" s="31"/>
      <c r="G359" s="25"/>
    </row>
    <row r="360" spans="2:9" ht="31.5" customHeight="1">
      <c r="B360" s="25"/>
      <c r="G360" s="21"/>
    </row>
    <row r="361" spans="2:9" ht="31.5" customHeight="1">
      <c r="G361" s="21"/>
    </row>
    <row r="362" spans="2:9" ht="31.5" customHeight="1">
      <c r="E362" s="32"/>
    </row>
    <row r="363" spans="2:9" ht="31.5" customHeight="1"/>
    <row r="364" spans="2:9" ht="31.5" customHeight="1">
      <c r="E364" s="32"/>
    </row>
    <row r="365" spans="2:9" ht="31.5" customHeight="1"/>
    <row r="366" spans="2:9" ht="31.5" customHeight="1"/>
    <row r="367" spans="2:9" ht="31.5" customHeight="1"/>
    <row r="368" spans="2:9" ht="31.5" customHeight="1"/>
    <row r="369" ht="31.5" customHeight="1"/>
    <row r="370" ht="31.5" customHeight="1"/>
  </sheetData>
  <mergeCells count="9">
    <mergeCell ref="D65:E65"/>
    <mergeCell ref="D6:E6"/>
    <mergeCell ref="D348:H348"/>
    <mergeCell ref="D325:H325"/>
    <mergeCell ref="D7:H7"/>
    <mergeCell ref="C1:I1"/>
    <mergeCell ref="C2:I2"/>
    <mergeCell ref="D66:H66"/>
    <mergeCell ref="D4:H4"/>
  </mergeCells>
  <pageMargins left="0.2" right="0.2" top="0.25" bottom="0.2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50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A5" sqref="A5:IV5"/>
    </sheetView>
  </sheetViews>
  <sheetFormatPr defaultRowHeight="15"/>
  <cols>
    <col min="1" max="1" width="1.5703125" style="2" customWidth="1"/>
    <col min="2" max="2" width="4.85546875" style="2" customWidth="1"/>
    <col min="3" max="3" width="4.85546875" style="2" hidden="1" customWidth="1"/>
    <col min="4" max="4" width="50.85546875" style="2" customWidth="1"/>
    <col min="5" max="5" width="19.140625" style="30" customWidth="1"/>
    <col min="6" max="6" width="24.5703125" style="16" customWidth="1"/>
    <col min="7" max="7" width="9.42578125" style="2" customWidth="1"/>
    <col min="8" max="8" width="14.5703125" style="2" hidden="1" customWidth="1"/>
    <col min="9" max="9" width="2.28515625" style="2" hidden="1" customWidth="1"/>
    <col min="10" max="10" width="17.140625" style="2" customWidth="1"/>
    <col min="11" max="11" width="14.140625" style="2" hidden="1" customWidth="1"/>
    <col min="12" max="14" width="17.42578125" style="2" hidden="1" customWidth="1"/>
    <col min="15" max="15" width="16" style="2" customWidth="1"/>
    <col min="16" max="16" width="18.7109375" style="2" hidden="1" customWidth="1"/>
    <col min="17" max="17" width="15.85546875" style="2" customWidth="1"/>
    <col min="18" max="18" width="11.28515625" style="122" customWidth="1"/>
    <col min="19" max="19" width="17.5703125" style="15" hidden="1" customWidth="1"/>
    <col min="20" max="20" width="24.28515625" style="15" hidden="1" customWidth="1"/>
    <col min="21" max="30" width="6" style="16" hidden="1" customWidth="1"/>
    <col min="31" max="31" width="8.42578125" style="26" customWidth="1"/>
    <col min="32" max="32" width="12.42578125" style="26" hidden="1" customWidth="1"/>
    <col min="33" max="33" width="24.42578125" style="26" customWidth="1"/>
    <col min="34" max="34" width="19.140625" style="2" customWidth="1"/>
    <col min="35" max="16384" width="9.140625" style="2"/>
  </cols>
  <sheetData>
    <row r="1" spans="2:34" ht="25.5" customHeight="1">
      <c r="B1" s="131" t="s">
        <v>695</v>
      </c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</row>
    <row r="2" spans="2:34" ht="30.75" customHeight="1">
      <c r="B2" s="131" t="s">
        <v>694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</row>
    <row r="3" spans="2:34" ht="18.75">
      <c r="B3" s="137" t="s">
        <v>2</v>
      </c>
      <c r="C3" s="137"/>
      <c r="D3" s="137"/>
      <c r="E3" s="139" t="s">
        <v>3</v>
      </c>
      <c r="F3" s="139"/>
      <c r="G3" s="139"/>
      <c r="H3" s="19"/>
      <c r="I3" s="19"/>
      <c r="J3" s="3"/>
      <c r="K3" s="3"/>
      <c r="L3" s="3"/>
      <c r="M3" s="3"/>
      <c r="N3" s="3"/>
      <c r="O3" s="3"/>
      <c r="P3" s="110"/>
      <c r="Q3" s="3"/>
      <c r="R3" s="120"/>
      <c r="S3" s="4"/>
      <c r="T3" s="4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2:34" ht="18.75">
      <c r="B4" s="138"/>
      <c r="C4" s="138"/>
      <c r="D4" s="138"/>
      <c r="E4" s="139" t="s">
        <v>4</v>
      </c>
      <c r="F4" s="139"/>
      <c r="G4" s="139"/>
      <c r="H4" s="19"/>
      <c r="I4" s="19"/>
      <c r="J4" s="6"/>
      <c r="K4" s="6"/>
      <c r="L4" s="6"/>
      <c r="M4" s="6"/>
      <c r="N4" s="6"/>
      <c r="O4" s="28"/>
      <c r="P4" s="28"/>
      <c r="Q4" s="28"/>
      <c r="R4" s="121"/>
      <c r="S4" s="7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5"/>
      <c r="AF4" s="5"/>
      <c r="AG4" s="5"/>
    </row>
    <row r="5" spans="2:34" s="9" customFormat="1" ht="90" customHeight="1">
      <c r="B5" s="96" t="s">
        <v>5</v>
      </c>
      <c r="C5" s="96" t="s">
        <v>5</v>
      </c>
      <c r="D5" s="96" t="s">
        <v>6</v>
      </c>
      <c r="E5" s="96" t="s">
        <v>7</v>
      </c>
      <c r="F5" s="96" t="s">
        <v>8</v>
      </c>
      <c r="G5" s="96" t="s">
        <v>10</v>
      </c>
      <c r="H5" s="96" t="s">
        <v>67</v>
      </c>
      <c r="I5" s="96" t="s">
        <v>68</v>
      </c>
      <c r="J5" s="96" t="s">
        <v>70</v>
      </c>
      <c r="K5" s="96" t="s">
        <v>9</v>
      </c>
      <c r="L5" s="127" t="s">
        <v>67</v>
      </c>
      <c r="M5" s="127"/>
      <c r="N5" s="96"/>
      <c r="O5" s="96" t="s">
        <v>518</v>
      </c>
      <c r="P5" s="96" t="s">
        <v>518</v>
      </c>
      <c r="Q5" s="96" t="s">
        <v>518</v>
      </c>
      <c r="R5" s="96" t="s">
        <v>10</v>
      </c>
      <c r="S5" s="125"/>
      <c r="T5" s="96" t="s">
        <v>519</v>
      </c>
      <c r="U5" s="136" t="s">
        <v>11</v>
      </c>
      <c r="V5" s="136"/>
      <c r="W5" s="136"/>
      <c r="X5" s="136"/>
      <c r="Y5" s="136"/>
      <c r="Z5" s="136"/>
      <c r="AA5" s="136"/>
      <c r="AB5" s="136"/>
      <c r="AC5" s="136"/>
      <c r="AD5" s="136"/>
      <c r="AE5" s="126" t="s">
        <v>12</v>
      </c>
      <c r="AF5" s="126"/>
      <c r="AG5" s="103" t="s">
        <v>13</v>
      </c>
    </row>
    <row r="6" spans="2:34" ht="30.75" customHeight="1">
      <c r="B6" s="75">
        <v>1</v>
      </c>
      <c r="C6" s="75">
        <v>1</v>
      </c>
      <c r="D6" s="87" t="s">
        <v>520</v>
      </c>
      <c r="E6" s="18" t="s">
        <v>121</v>
      </c>
      <c r="F6" s="12" t="s">
        <v>1</v>
      </c>
      <c r="G6" s="18" t="s">
        <v>14</v>
      </c>
      <c r="H6" s="44">
        <f>J6*3/100</f>
        <v>60000</v>
      </c>
      <c r="I6" s="18"/>
      <c r="J6" s="44">
        <v>2000000</v>
      </c>
      <c r="K6" s="17">
        <f>J6*97/100-1000</f>
        <v>1939000</v>
      </c>
      <c r="L6" s="17">
        <f>J6*0.5/100</f>
        <v>10000</v>
      </c>
      <c r="M6" s="17">
        <f>J6*2.5/100</f>
        <v>50000</v>
      </c>
      <c r="N6" s="17"/>
      <c r="O6" s="91"/>
      <c r="P6" s="91"/>
      <c r="Q6" s="91"/>
      <c r="R6" s="12" t="s">
        <v>22</v>
      </c>
      <c r="S6" s="12"/>
      <c r="T6" s="90" t="s">
        <v>521</v>
      </c>
      <c r="U6" s="75">
        <v>1</v>
      </c>
      <c r="V6" s="79"/>
      <c r="W6" s="79"/>
      <c r="X6" s="79"/>
      <c r="Y6" s="79"/>
      <c r="Z6" s="79"/>
      <c r="AA6" s="79"/>
      <c r="AB6" s="79"/>
      <c r="AC6" s="79"/>
      <c r="AD6" s="79"/>
      <c r="AE6" s="75">
        <v>393</v>
      </c>
      <c r="AF6" s="75"/>
      <c r="AG6" s="18" t="s">
        <v>522</v>
      </c>
    </row>
    <row r="7" spans="2:34" ht="38.25" customHeight="1">
      <c r="B7" s="11">
        <v>2</v>
      </c>
      <c r="C7" s="75">
        <v>2</v>
      </c>
      <c r="D7" s="42" t="s">
        <v>523</v>
      </c>
      <c r="E7" s="71" t="s">
        <v>524</v>
      </c>
      <c r="F7" s="12" t="s">
        <v>525</v>
      </c>
      <c r="G7" s="18" t="s">
        <v>16</v>
      </c>
      <c r="H7" s="44">
        <f t="shared" ref="H7:H75" si="0">J7*3/100</f>
        <v>15000</v>
      </c>
      <c r="I7" s="18"/>
      <c r="J7" s="111">
        <v>500000</v>
      </c>
      <c r="K7" s="17">
        <f>J7*97/100</f>
        <v>485000</v>
      </c>
      <c r="L7" s="17">
        <f t="shared" ref="L7:L75" si="1">J7*0.5/100</f>
        <v>2500</v>
      </c>
      <c r="M7" s="17">
        <f t="shared" ref="M7:M75" si="2">J7*2.5/100</f>
        <v>12500</v>
      </c>
      <c r="N7" s="17"/>
      <c r="O7" s="91"/>
      <c r="P7" s="91"/>
      <c r="Q7" s="91"/>
      <c r="R7" s="12" t="s">
        <v>22</v>
      </c>
      <c r="S7" s="12"/>
      <c r="T7" s="89"/>
      <c r="U7" s="75">
        <v>1</v>
      </c>
      <c r="V7" s="75"/>
      <c r="W7" s="75"/>
      <c r="X7" s="75"/>
      <c r="Y7" s="75"/>
      <c r="Z7" s="79"/>
      <c r="AA7" s="79"/>
      <c r="AB7" s="79"/>
      <c r="AC7" s="79"/>
      <c r="AD7" s="79"/>
      <c r="AE7" s="75">
        <f>91+97</f>
        <v>188</v>
      </c>
      <c r="AF7" s="75"/>
      <c r="AG7" s="12" t="s">
        <v>727</v>
      </c>
    </row>
    <row r="8" spans="2:34" ht="51" customHeight="1">
      <c r="B8" s="75">
        <v>3</v>
      </c>
      <c r="C8" s="75">
        <v>3</v>
      </c>
      <c r="D8" s="78" t="s">
        <v>526</v>
      </c>
      <c r="E8" s="71" t="s">
        <v>527</v>
      </c>
      <c r="F8" s="45" t="s">
        <v>528</v>
      </c>
      <c r="G8" s="18" t="s">
        <v>19</v>
      </c>
      <c r="H8" s="44">
        <f t="shared" si="0"/>
        <v>15000</v>
      </c>
      <c r="I8" s="18"/>
      <c r="J8" s="112">
        <v>500000</v>
      </c>
      <c r="K8" s="17">
        <f>J8*97/100</f>
        <v>485000</v>
      </c>
      <c r="L8" s="17">
        <f t="shared" si="1"/>
        <v>2500</v>
      </c>
      <c r="M8" s="17">
        <f t="shared" si="2"/>
        <v>12500</v>
      </c>
      <c r="N8" s="17">
        <v>12500</v>
      </c>
      <c r="O8" s="76">
        <f>P8+M8</f>
        <v>491500</v>
      </c>
      <c r="P8" s="76">
        <v>479000</v>
      </c>
      <c r="Q8" s="76">
        <v>491500</v>
      </c>
      <c r="R8" s="12" t="s">
        <v>22</v>
      </c>
      <c r="S8" s="12"/>
      <c r="T8" s="89"/>
      <c r="U8" s="75"/>
      <c r="V8" s="75"/>
      <c r="W8" s="75"/>
      <c r="X8" s="75"/>
      <c r="Y8" s="75"/>
      <c r="Z8" s="75"/>
      <c r="AA8" s="75"/>
      <c r="AB8" s="75"/>
      <c r="AC8" s="75"/>
      <c r="AD8" s="75">
        <v>1</v>
      </c>
      <c r="AE8" s="75">
        <v>70</v>
      </c>
      <c r="AF8" s="75"/>
      <c r="AG8" s="12" t="s">
        <v>72</v>
      </c>
    </row>
    <row r="9" spans="2:34" ht="39.75" customHeight="1">
      <c r="B9" s="75">
        <v>4</v>
      </c>
      <c r="C9" s="75">
        <v>4</v>
      </c>
      <c r="D9" s="78" t="s">
        <v>529</v>
      </c>
      <c r="E9" s="18" t="s">
        <v>504</v>
      </c>
      <c r="F9" s="12" t="s">
        <v>525</v>
      </c>
      <c r="G9" s="18" t="s">
        <v>16</v>
      </c>
      <c r="H9" s="44">
        <f t="shared" si="0"/>
        <v>15000</v>
      </c>
      <c r="I9" s="18"/>
      <c r="J9" s="113">
        <v>500000</v>
      </c>
      <c r="K9" s="17">
        <f>J9*97/100</f>
        <v>485000</v>
      </c>
      <c r="L9" s="17">
        <f t="shared" si="1"/>
        <v>2500</v>
      </c>
      <c r="M9" s="17">
        <f t="shared" si="2"/>
        <v>12500</v>
      </c>
      <c r="N9" s="17"/>
      <c r="O9" s="91"/>
      <c r="P9" s="91"/>
      <c r="Q9" s="91"/>
      <c r="R9" s="12" t="s">
        <v>22</v>
      </c>
      <c r="S9" s="12"/>
      <c r="T9" s="89"/>
      <c r="U9" s="75">
        <v>1</v>
      </c>
      <c r="V9" s="79"/>
      <c r="W9" s="79"/>
      <c r="X9" s="79"/>
      <c r="Y9" s="79"/>
      <c r="Z9" s="79"/>
      <c r="AA9" s="79"/>
      <c r="AB9" s="79"/>
      <c r="AC9" s="79"/>
      <c r="AD9" s="79"/>
      <c r="AE9" s="75">
        <v>80</v>
      </c>
      <c r="AF9" s="75"/>
      <c r="AG9" s="12" t="s">
        <v>727</v>
      </c>
    </row>
    <row r="10" spans="2:34" ht="38.25" customHeight="1">
      <c r="B10" s="11">
        <v>5</v>
      </c>
      <c r="C10" s="75">
        <v>5</v>
      </c>
      <c r="D10" s="78" t="s">
        <v>530</v>
      </c>
      <c r="E10" s="82" t="s">
        <v>531</v>
      </c>
      <c r="F10" s="12" t="s">
        <v>1</v>
      </c>
      <c r="G10" s="18" t="s">
        <v>14</v>
      </c>
      <c r="H10" s="44">
        <f t="shared" si="0"/>
        <v>45000</v>
      </c>
      <c r="I10" s="18"/>
      <c r="J10" s="44">
        <v>1500000</v>
      </c>
      <c r="K10" s="17">
        <f>J10*97/100-1000</f>
        <v>1454000</v>
      </c>
      <c r="L10" s="17">
        <f t="shared" si="1"/>
        <v>7500</v>
      </c>
      <c r="M10" s="17">
        <f t="shared" si="2"/>
        <v>37500</v>
      </c>
      <c r="N10" s="17"/>
      <c r="O10" s="91"/>
      <c r="P10" s="91"/>
      <c r="Q10" s="91"/>
      <c r="R10" s="12" t="s">
        <v>22</v>
      </c>
      <c r="S10" s="12"/>
      <c r="T10" s="90" t="s">
        <v>521</v>
      </c>
      <c r="U10" s="75">
        <v>1</v>
      </c>
      <c r="V10" s="79"/>
      <c r="W10" s="79"/>
      <c r="X10" s="79"/>
      <c r="Y10" s="79"/>
      <c r="Z10" s="79"/>
      <c r="AA10" s="79"/>
      <c r="AB10" s="79"/>
      <c r="AC10" s="79"/>
      <c r="AD10" s="79"/>
      <c r="AE10" s="75">
        <v>25</v>
      </c>
      <c r="AF10" s="75"/>
      <c r="AG10" s="18" t="s">
        <v>522</v>
      </c>
    </row>
    <row r="11" spans="2:34" ht="38.25" customHeight="1">
      <c r="B11" s="75">
        <v>6</v>
      </c>
      <c r="C11" s="75">
        <v>6</v>
      </c>
      <c r="D11" s="78" t="s">
        <v>532</v>
      </c>
      <c r="E11" s="82" t="s">
        <v>118</v>
      </c>
      <c r="F11" s="12" t="s">
        <v>1</v>
      </c>
      <c r="G11" s="18" t="s">
        <v>14</v>
      </c>
      <c r="H11" s="44">
        <f t="shared" si="0"/>
        <v>21000</v>
      </c>
      <c r="I11" s="18"/>
      <c r="J11" s="44">
        <v>700000</v>
      </c>
      <c r="K11" s="17">
        <f>J11*97/100-1000</f>
        <v>678000</v>
      </c>
      <c r="L11" s="17">
        <f t="shared" si="1"/>
        <v>3500</v>
      </c>
      <c r="M11" s="17">
        <f t="shared" si="2"/>
        <v>17500</v>
      </c>
      <c r="N11" s="17"/>
      <c r="O11" s="91"/>
      <c r="P11" s="91"/>
      <c r="Q11" s="91"/>
      <c r="R11" s="12" t="s">
        <v>22</v>
      </c>
      <c r="S11" s="12"/>
      <c r="T11" s="90" t="s">
        <v>521</v>
      </c>
      <c r="U11" s="75">
        <v>1</v>
      </c>
      <c r="V11" s="79"/>
      <c r="W11" s="79"/>
      <c r="X11" s="79"/>
      <c r="Y11" s="79"/>
      <c r="Z11" s="79"/>
      <c r="AA11" s="79"/>
      <c r="AB11" s="79"/>
      <c r="AC11" s="79"/>
      <c r="AD11" s="79"/>
      <c r="AE11" s="75">
        <v>15</v>
      </c>
      <c r="AF11" s="75"/>
      <c r="AG11" s="12" t="s">
        <v>727</v>
      </c>
    </row>
    <row r="12" spans="2:34" ht="38.25" customHeight="1">
      <c r="B12" s="75">
        <v>7</v>
      </c>
      <c r="C12" s="75">
        <v>7</v>
      </c>
      <c r="D12" s="78" t="s">
        <v>533</v>
      </c>
      <c r="E12" s="82" t="s">
        <v>116</v>
      </c>
      <c r="F12" s="12" t="s">
        <v>1</v>
      </c>
      <c r="G12" s="18" t="s">
        <v>14</v>
      </c>
      <c r="H12" s="44">
        <f t="shared" si="0"/>
        <v>15000</v>
      </c>
      <c r="I12" s="18">
        <v>1000</v>
      </c>
      <c r="J12" s="44">
        <v>500000</v>
      </c>
      <c r="K12" s="17">
        <f>J12*97/100-1000</f>
        <v>484000</v>
      </c>
      <c r="L12" s="17">
        <f t="shared" si="1"/>
        <v>2500</v>
      </c>
      <c r="M12" s="17">
        <f t="shared" si="2"/>
        <v>12500</v>
      </c>
      <c r="N12" s="17">
        <v>12500</v>
      </c>
      <c r="O12" s="76">
        <f>K12+1000+M12</f>
        <v>497500</v>
      </c>
      <c r="P12" s="76">
        <v>484000</v>
      </c>
      <c r="Q12" s="76">
        <v>497500</v>
      </c>
      <c r="R12" s="12" t="s">
        <v>22</v>
      </c>
      <c r="S12" s="12"/>
      <c r="T12" s="90" t="s">
        <v>521</v>
      </c>
      <c r="U12" s="75"/>
      <c r="V12" s="75"/>
      <c r="W12" s="75"/>
      <c r="X12" s="75"/>
      <c r="Y12" s="75"/>
      <c r="Z12" s="75"/>
      <c r="AA12" s="75"/>
      <c r="AB12" s="75"/>
      <c r="AC12" s="75"/>
      <c r="AD12" s="75">
        <v>1</v>
      </c>
      <c r="AE12" s="75">
        <v>7</v>
      </c>
      <c r="AF12" s="75"/>
      <c r="AG12" s="12" t="s">
        <v>72</v>
      </c>
      <c r="AH12" s="38" t="s">
        <v>534</v>
      </c>
    </row>
    <row r="13" spans="2:34" ht="44.25" customHeight="1">
      <c r="B13" s="11">
        <v>8</v>
      </c>
      <c r="C13" s="75">
        <v>8</v>
      </c>
      <c r="D13" s="78" t="s">
        <v>535</v>
      </c>
      <c r="E13" s="82" t="s">
        <v>114</v>
      </c>
      <c r="F13" s="12" t="s">
        <v>1</v>
      </c>
      <c r="G13" s="18" t="s">
        <v>14</v>
      </c>
      <c r="H13" s="44">
        <f t="shared" si="0"/>
        <v>27000</v>
      </c>
      <c r="I13" s="18"/>
      <c r="J13" s="44">
        <v>900000</v>
      </c>
      <c r="K13" s="17">
        <f>J13*97/100-1000</f>
        <v>872000</v>
      </c>
      <c r="L13" s="17">
        <f t="shared" si="1"/>
        <v>4500</v>
      </c>
      <c r="M13" s="17">
        <f t="shared" si="2"/>
        <v>22500</v>
      </c>
      <c r="N13" s="17"/>
      <c r="O13" s="91"/>
      <c r="P13" s="91"/>
      <c r="Q13" s="91"/>
      <c r="R13" s="12" t="s">
        <v>22</v>
      </c>
      <c r="S13" s="12"/>
      <c r="T13" s="89"/>
      <c r="U13" s="75">
        <v>1</v>
      </c>
      <c r="V13" s="79"/>
      <c r="W13" s="79"/>
      <c r="X13" s="79"/>
      <c r="Y13" s="79"/>
      <c r="Z13" s="79"/>
      <c r="AA13" s="79"/>
      <c r="AB13" s="79"/>
      <c r="AC13" s="79"/>
      <c r="AD13" s="79"/>
      <c r="AE13" s="75">
        <v>28</v>
      </c>
      <c r="AF13" s="75"/>
      <c r="AG13" s="12" t="s">
        <v>727</v>
      </c>
    </row>
    <row r="14" spans="2:34" ht="51.75" customHeight="1">
      <c r="B14" s="75">
        <v>9</v>
      </c>
      <c r="C14" s="75">
        <v>9</v>
      </c>
      <c r="D14" s="78" t="s">
        <v>536</v>
      </c>
      <c r="E14" s="82" t="s">
        <v>117</v>
      </c>
      <c r="F14" s="12" t="s">
        <v>1</v>
      </c>
      <c r="G14" s="18" t="s">
        <v>14</v>
      </c>
      <c r="H14" s="44">
        <f t="shared" si="0"/>
        <v>30000</v>
      </c>
      <c r="I14" s="18">
        <v>1000</v>
      </c>
      <c r="J14" s="44">
        <v>1000000</v>
      </c>
      <c r="K14" s="17">
        <f>J14*97/100-1000</f>
        <v>969000</v>
      </c>
      <c r="L14" s="17">
        <f t="shared" si="1"/>
        <v>5000</v>
      </c>
      <c r="M14" s="17">
        <f t="shared" si="2"/>
        <v>25000</v>
      </c>
      <c r="N14" s="17">
        <v>25000</v>
      </c>
      <c r="O14" s="76">
        <f>963377.3+1000+M14</f>
        <v>989377.3</v>
      </c>
      <c r="P14" s="76">
        <v>963377.3</v>
      </c>
      <c r="Q14" s="76">
        <v>989377.3</v>
      </c>
      <c r="R14" s="12" t="s">
        <v>22</v>
      </c>
      <c r="S14" s="12"/>
      <c r="T14" s="89"/>
      <c r="U14" s="75"/>
      <c r="V14" s="75"/>
      <c r="W14" s="75"/>
      <c r="X14" s="75"/>
      <c r="Y14" s="75"/>
      <c r="Z14" s="75"/>
      <c r="AA14" s="75"/>
      <c r="AB14" s="75"/>
      <c r="AC14" s="75"/>
      <c r="AD14" s="75">
        <v>1</v>
      </c>
      <c r="AE14" s="75">
        <v>100</v>
      </c>
      <c r="AF14" s="75"/>
      <c r="AG14" s="12" t="s">
        <v>72</v>
      </c>
    </row>
    <row r="15" spans="2:34" ht="41.25" customHeight="1">
      <c r="B15" s="75">
        <v>10</v>
      </c>
      <c r="C15" s="75">
        <v>10</v>
      </c>
      <c r="D15" s="42" t="s">
        <v>537</v>
      </c>
      <c r="E15" s="71" t="s">
        <v>117</v>
      </c>
      <c r="F15" s="12" t="s">
        <v>525</v>
      </c>
      <c r="G15" s="18" t="s">
        <v>16</v>
      </c>
      <c r="H15" s="44">
        <f t="shared" si="0"/>
        <v>15000</v>
      </c>
      <c r="I15" s="18"/>
      <c r="J15" s="111">
        <v>500000</v>
      </c>
      <c r="K15" s="17">
        <f>J15*97/100</f>
        <v>485000</v>
      </c>
      <c r="L15" s="17">
        <f t="shared" si="1"/>
        <v>2500</v>
      </c>
      <c r="M15" s="17">
        <f t="shared" si="2"/>
        <v>12500</v>
      </c>
      <c r="N15" s="17"/>
      <c r="O15" s="91"/>
      <c r="P15" s="91"/>
      <c r="Q15" s="91"/>
      <c r="R15" s="12" t="s">
        <v>22</v>
      </c>
      <c r="S15" s="12"/>
      <c r="T15" s="89"/>
      <c r="U15" s="75">
        <v>1</v>
      </c>
      <c r="V15" s="75"/>
      <c r="W15" s="75"/>
      <c r="X15" s="75"/>
      <c r="Y15" s="75"/>
      <c r="Z15" s="79"/>
      <c r="AA15" s="79"/>
      <c r="AB15" s="79"/>
      <c r="AC15" s="79"/>
      <c r="AD15" s="79"/>
      <c r="AE15" s="75">
        <f>33+53</f>
        <v>86</v>
      </c>
      <c r="AF15" s="75"/>
      <c r="AG15" s="12" t="s">
        <v>727</v>
      </c>
    </row>
    <row r="16" spans="2:34" ht="30">
      <c r="B16" s="11">
        <v>11</v>
      </c>
      <c r="C16" s="75">
        <v>11</v>
      </c>
      <c r="D16" s="42" t="s">
        <v>538</v>
      </c>
      <c r="E16" s="18" t="s">
        <v>167</v>
      </c>
      <c r="F16" s="12" t="s">
        <v>1</v>
      </c>
      <c r="G16" s="18" t="s">
        <v>14</v>
      </c>
      <c r="H16" s="44">
        <f t="shared" si="0"/>
        <v>30000</v>
      </c>
      <c r="I16" s="18">
        <v>1000</v>
      </c>
      <c r="J16" s="44">
        <v>1000000</v>
      </c>
      <c r="K16" s="17">
        <f>J16*97/100-1000</f>
        <v>969000</v>
      </c>
      <c r="L16" s="17">
        <f t="shared" si="1"/>
        <v>5000</v>
      </c>
      <c r="M16" s="17">
        <f t="shared" si="2"/>
        <v>25000</v>
      </c>
      <c r="N16" s="17">
        <v>25000</v>
      </c>
      <c r="O16" s="76">
        <f>963000+M16+1000</f>
        <v>989000</v>
      </c>
      <c r="P16" s="76">
        <v>963000</v>
      </c>
      <c r="Q16" s="76">
        <v>989000</v>
      </c>
      <c r="R16" s="12" t="s">
        <v>22</v>
      </c>
      <c r="S16" s="12"/>
      <c r="T16" s="90" t="s">
        <v>539</v>
      </c>
      <c r="U16" s="75"/>
      <c r="V16" s="75"/>
      <c r="W16" s="75"/>
      <c r="X16" s="75"/>
      <c r="Y16" s="75"/>
      <c r="Z16" s="75"/>
      <c r="AA16" s="75"/>
      <c r="AB16" s="75"/>
      <c r="AC16" s="75"/>
      <c r="AD16" s="75">
        <v>1</v>
      </c>
      <c r="AE16" s="75">
        <f>70+65</f>
        <v>135</v>
      </c>
      <c r="AF16" s="75">
        <v>15</v>
      </c>
      <c r="AG16" s="12" t="s">
        <v>72</v>
      </c>
      <c r="AH16" s="1" t="s">
        <v>514</v>
      </c>
    </row>
    <row r="17" spans="2:34" ht="38.25" customHeight="1">
      <c r="B17" s="75">
        <v>12</v>
      </c>
      <c r="C17" s="75">
        <v>12</v>
      </c>
      <c r="D17" s="114" t="s">
        <v>540</v>
      </c>
      <c r="E17" s="18" t="s">
        <v>541</v>
      </c>
      <c r="F17" s="12" t="s">
        <v>1</v>
      </c>
      <c r="G17" s="18" t="s">
        <v>14</v>
      </c>
      <c r="H17" s="44">
        <f t="shared" si="0"/>
        <v>12000</v>
      </c>
      <c r="I17" s="18"/>
      <c r="J17" s="44">
        <v>400000</v>
      </c>
      <c r="K17" s="17">
        <f>J17*97/100-1000</f>
        <v>387000</v>
      </c>
      <c r="L17" s="17">
        <f t="shared" si="1"/>
        <v>2000</v>
      </c>
      <c r="M17" s="17">
        <f t="shared" si="2"/>
        <v>10000</v>
      </c>
      <c r="N17" s="17"/>
      <c r="O17" s="91"/>
      <c r="P17" s="91"/>
      <c r="Q17" s="91"/>
      <c r="R17" s="12" t="s">
        <v>22</v>
      </c>
      <c r="S17" s="12"/>
      <c r="T17" s="114" t="s">
        <v>539</v>
      </c>
      <c r="U17" s="75">
        <v>1</v>
      </c>
      <c r="V17" s="79"/>
      <c r="W17" s="79"/>
      <c r="X17" s="79"/>
      <c r="Y17" s="79"/>
      <c r="Z17" s="79"/>
      <c r="AA17" s="79"/>
      <c r="AB17" s="79"/>
      <c r="AC17" s="79"/>
      <c r="AD17" s="79"/>
      <c r="AE17" s="75"/>
      <c r="AF17" s="75"/>
      <c r="AG17" s="12" t="s">
        <v>727</v>
      </c>
    </row>
    <row r="18" spans="2:34" ht="38.25" customHeight="1">
      <c r="B18" s="75">
        <v>13</v>
      </c>
      <c r="C18" s="75">
        <v>13</v>
      </c>
      <c r="D18" s="114" t="s">
        <v>542</v>
      </c>
      <c r="E18" s="45" t="s">
        <v>167</v>
      </c>
      <c r="F18" s="12" t="s">
        <v>1</v>
      </c>
      <c r="G18" s="18" t="s">
        <v>14</v>
      </c>
      <c r="H18" s="44">
        <f t="shared" si="0"/>
        <v>15000</v>
      </c>
      <c r="I18" s="18"/>
      <c r="J18" s="44">
        <v>500000</v>
      </c>
      <c r="K18" s="17">
        <f>J18*97/100-1000</f>
        <v>484000</v>
      </c>
      <c r="L18" s="17">
        <f t="shared" si="1"/>
        <v>2500</v>
      </c>
      <c r="M18" s="17">
        <f t="shared" si="2"/>
        <v>12500</v>
      </c>
      <c r="N18" s="17"/>
      <c r="O18" s="91"/>
      <c r="P18" s="91"/>
      <c r="Q18" s="91"/>
      <c r="R18" s="12" t="s">
        <v>164</v>
      </c>
      <c r="S18" s="12"/>
      <c r="T18" s="114" t="s">
        <v>539</v>
      </c>
      <c r="U18" s="75">
        <v>1</v>
      </c>
      <c r="V18" s="79"/>
      <c r="W18" s="79"/>
      <c r="X18" s="79"/>
      <c r="Y18" s="79"/>
      <c r="Z18" s="79"/>
      <c r="AA18" s="79"/>
      <c r="AB18" s="79"/>
      <c r="AC18" s="79"/>
      <c r="AD18" s="79"/>
      <c r="AE18" s="75"/>
      <c r="AF18" s="75"/>
      <c r="AG18" s="12" t="s">
        <v>727</v>
      </c>
    </row>
    <row r="19" spans="2:34" ht="52.5" customHeight="1">
      <c r="B19" s="11">
        <v>14</v>
      </c>
      <c r="C19" s="75">
        <v>14</v>
      </c>
      <c r="D19" s="114" t="s">
        <v>543</v>
      </c>
      <c r="E19" s="18" t="s">
        <v>541</v>
      </c>
      <c r="F19" s="12" t="s">
        <v>1</v>
      </c>
      <c r="G19" s="18" t="s">
        <v>14</v>
      </c>
      <c r="H19" s="44">
        <f t="shared" si="0"/>
        <v>15000</v>
      </c>
      <c r="I19" s="18"/>
      <c r="J19" s="44">
        <v>500000</v>
      </c>
      <c r="K19" s="17">
        <f>J19*97/100-1000</f>
        <v>484000</v>
      </c>
      <c r="L19" s="17">
        <f t="shared" si="1"/>
        <v>2500</v>
      </c>
      <c r="M19" s="17">
        <f t="shared" si="2"/>
        <v>12500</v>
      </c>
      <c r="N19" s="17"/>
      <c r="O19" s="91"/>
      <c r="P19" s="91"/>
      <c r="Q19" s="91"/>
      <c r="R19" s="12" t="s">
        <v>164</v>
      </c>
      <c r="S19" s="12"/>
      <c r="T19" s="114" t="s">
        <v>539</v>
      </c>
      <c r="U19" s="75">
        <v>1</v>
      </c>
      <c r="V19" s="79"/>
      <c r="W19" s="79"/>
      <c r="X19" s="79"/>
      <c r="Y19" s="79"/>
      <c r="Z19" s="79"/>
      <c r="AA19" s="79"/>
      <c r="AB19" s="79"/>
      <c r="AC19" s="79"/>
      <c r="AD19" s="79"/>
      <c r="AE19" s="75"/>
      <c r="AF19" s="75"/>
      <c r="AG19" s="12" t="s">
        <v>727</v>
      </c>
    </row>
    <row r="20" spans="2:34" ht="38.25" customHeight="1">
      <c r="B20" s="75">
        <v>15</v>
      </c>
      <c r="C20" s="75">
        <v>15</v>
      </c>
      <c r="D20" s="78" t="s">
        <v>544</v>
      </c>
      <c r="E20" s="18" t="s">
        <v>541</v>
      </c>
      <c r="F20" s="12" t="s">
        <v>1</v>
      </c>
      <c r="G20" s="18" t="s">
        <v>14</v>
      </c>
      <c r="H20" s="44">
        <f t="shared" si="0"/>
        <v>15000</v>
      </c>
      <c r="I20" s="18"/>
      <c r="J20" s="44">
        <v>500000</v>
      </c>
      <c r="K20" s="17">
        <f>J20*97/100</f>
        <v>485000</v>
      </c>
      <c r="L20" s="17">
        <f t="shared" si="1"/>
        <v>2500</v>
      </c>
      <c r="M20" s="17">
        <f t="shared" si="2"/>
        <v>12500</v>
      </c>
      <c r="N20" s="17"/>
      <c r="O20" s="91"/>
      <c r="P20" s="91"/>
      <c r="Q20" s="91"/>
      <c r="R20" s="12" t="s">
        <v>22</v>
      </c>
      <c r="S20" s="12"/>
      <c r="T20" s="114" t="s">
        <v>539</v>
      </c>
      <c r="U20" s="75">
        <v>1</v>
      </c>
      <c r="V20" s="79"/>
      <c r="W20" s="79"/>
      <c r="X20" s="79"/>
      <c r="Y20" s="79"/>
      <c r="Z20" s="79"/>
      <c r="AA20" s="79"/>
      <c r="AB20" s="79"/>
      <c r="AC20" s="79"/>
      <c r="AD20" s="79"/>
      <c r="AE20" s="75"/>
      <c r="AF20" s="75"/>
      <c r="AG20" s="12" t="s">
        <v>727</v>
      </c>
    </row>
    <row r="21" spans="2:34" s="9" customFormat="1" ht="90" customHeight="1">
      <c r="B21" s="96" t="s">
        <v>5</v>
      </c>
      <c r="C21" s="96" t="s">
        <v>5</v>
      </c>
      <c r="D21" s="96" t="s">
        <v>6</v>
      </c>
      <c r="E21" s="96" t="s">
        <v>7</v>
      </c>
      <c r="F21" s="96" t="s">
        <v>8</v>
      </c>
      <c r="G21" s="96" t="s">
        <v>10</v>
      </c>
      <c r="H21" s="96" t="s">
        <v>67</v>
      </c>
      <c r="I21" s="96" t="s">
        <v>68</v>
      </c>
      <c r="J21" s="96" t="s">
        <v>70</v>
      </c>
      <c r="K21" s="96" t="s">
        <v>9</v>
      </c>
      <c r="L21" s="127" t="s">
        <v>67</v>
      </c>
      <c r="M21" s="127"/>
      <c r="N21" s="96"/>
      <c r="O21" s="96" t="s">
        <v>518</v>
      </c>
      <c r="P21" s="96" t="s">
        <v>513</v>
      </c>
      <c r="Q21" s="96" t="s">
        <v>518</v>
      </c>
      <c r="R21" s="96" t="s">
        <v>10</v>
      </c>
      <c r="S21" s="125"/>
      <c r="T21" s="96" t="s">
        <v>519</v>
      </c>
      <c r="U21" s="136" t="s">
        <v>11</v>
      </c>
      <c r="V21" s="136"/>
      <c r="W21" s="136"/>
      <c r="X21" s="136"/>
      <c r="Y21" s="136"/>
      <c r="Z21" s="136"/>
      <c r="AA21" s="136"/>
      <c r="AB21" s="136"/>
      <c r="AC21" s="136"/>
      <c r="AD21" s="136"/>
      <c r="AE21" s="126" t="s">
        <v>12</v>
      </c>
      <c r="AF21" s="126"/>
      <c r="AG21" s="103" t="s">
        <v>13</v>
      </c>
    </row>
    <row r="22" spans="2:34" ht="46.5" customHeight="1">
      <c r="B22" s="75">
        <v>16</v>
      </c>
      <c r="C22" s="75">
        <v>16</v>
      </c>
      <c r="D22" s="78" t="s">
        <v>545</v>
      </c>
      <c r="E22" s="18" t="s">
        <v>135</v>
      </c>
      <c r="F22" s="12" t="s">
        <v>1</v>
      </c>
      <c r="G22" s="18" t="s">
        <v>14</v>
      </c>
      <c r="H22" s="44">
        <f t="shared" si="0"/>
        <v>7500</v>
      </c>
      <c r="I22" s="18"/>
      <c r="J22" s="44">
        <v>250000</v>
      </c>
      <c r="K22" s="17">
        <f>J22*97/100-1000</f>
        <v>241500</v>
      </c>
      <c r="L22" s="17">
        <f t="shared" si="1"/>
        <v>1250</v>
      </c>
      <c r="M22" s="17">
        <f t="shared" si="2"/>
        <v>6250</v>
      </c>
      <c r="N22" s="17"/>
      <c r="O22" s="91"/>
      <c r="P22" s="91"/>
      <c r="Q22" s="91"/>
      <c r="R22" s="12" t="s">
        <v>22</v>
      </c>
      <c r="S22" s="12"/>
      <c r="T22" s="89"/>
      <c r="U22" s="75">
        <v>1</v>
      </c>
      <c r="V22" s="79"/>
      <c r="W22" s="79"/>
      <c r="X22" s="79"/>
      <c r="Y22" s="79"/>
      <c r="Z22" s="79"/>
      <c r="AA22" s="79"/>
      <c r="AB22" s="79"/>
      <c r="AC22" s="79"/>
      <c r="AD22" s="79"/>
      <c r="AE22" s="75"/>
      <c r="AF22" s="75"/>
      <c r="AG22" s="82" t="s">
        <v>546</v>
      </c>
    </row>
    <row r="23" spans="2:34" ht="46.5" customHeight="1">
      <c r="B23" s="11">
        <v>17</v>
      </c>
      <c r="C23" s="75">
        <v>17</v>
      </c>
      <c r="D23" s="78" t="s">
        <v>547</v>
      </c>
      <c r="E23" s="18" t="s">
        <v>135</v>
      </c>
      <c r="F23" s="12" t="s">
        <v>1</v>
      </c>
      <c r="G23" s="18" t="s">
        <v>14</v>
      </c>
      <c r="H23" s="44">
        <f t="shared" si="0"/>
        <v>6000</v>
      </c>
      <c r="I23" s="18"/>
      <c r="J23" s="44">
        <v>200000</v>
      </c>
      <c r="K23" s="17">
        <f>J23*97/100-1000</f>
        <v>193000</v>
      </c>
      <c r="L23" s="17">
        <f t="shared" si="1"/>
        <v>1000</v>
      </c>
      <c r="M23" s="17">
        <f t="shared" si="2"/>
        <v>5000</v>
      </c>
      <c r="N23" s="17"/>
      <c r="O23" s="92"/>
      <c r="P23" s="92"/>
      <c r="Q23" s="92"/>
      <c r="R23" s="12" t="s">
        <v>22</v>
      </c>
      <c r="S23" s="12"/>
      <c r="T23" s="89"/>
      <c r="U23" s="75">
        <v>1</v>
      </c>
      <c r="V23" s="79"/>
      <c r="W23" s="79"/>
      <c r="X23" s="79"/>
      <c r="Y23" s="79"/>
      <c r="Z23" s="79"/>
      <c r="AA23" s="79"/>
      <c r="AB23" s="79"/>
      <c r="AC23" s="79"/>
      <c r="AD23" s="79"/>
      <c r="AE23" s="75"/>
      <c r="AF23" s="75"/>
      <c r="AG23" s="82" t="s">
        <v>546</v>
      </c>
    </row>
    <row r="24" spans="2:34" ht="46.5" customHeight="1">
      <c r="B24" s="75">
        <v>18</v>
      </c>
      <c r="C24" s="75">
        <v>18</v>
      </c>
      <c r="D24" s="78" t="s">
        <v>548</v>
      </c>
      <c r="E24" s="18" t="s">
        <v>135</v>
      </c>
      <c r="F24" s="12" t="s">
        <v>1</v>
      </c>
      <c r="G24" s="18" t="s">
        <v>14</v>
      </c>
      <c r="H24" s="44">
        <f t="shared" si="0"/>
        <v>7500</v>
      </c>
      <c r="I24" s="18">
        <v>1000</v>
      </c>
      <c r="J24" s="44">
        <v>250000</v>
      </c>
      <c r="K24" s="17">
        <f>J24*97/100-1000</f>
        <v>241500</v>
      </c>
      <c r="L24" s="17">
        <f t="shared" si="1"/>
        <v>1250</v>
      </c>
      <c r="M24" s="17">
        <f t="shared" si="2"/>
        <v>6250</v>
      </c>
      <c r="N24" s="17">
        <v>6250</v>
      </c>
      <c r="O24" s="76">
        <f>234023.53+M24+1000</f>
        <v>241273.53</v>
      </c>
      <c r="P24" s="76">
        <v>234023.53</v>
      </c>
      <c r="Q24" s="76">
        <v>241273.53</v>
      </c>
      <c r="R24" s="12" t="s">
        <v>164</v>
      </c>
      <c r="S24" s="12"/>
      <c r="T24" s="89"/>
      <c r="U24" s="75"/>
      <c r="V24" s="75"/>
      <c r="W24" s="75"/>
      <c r="X24" s="75"/>
      <c r="Y24" s="75"/>
      <c r="Z24" s="75"/>
      <c r="AA24" s="75"/>
      <c r="AB24" s="75"/>
      <c r="AC24" s="75"/>
      <c r="AD24" s="75">
        <v>1</v>
      </c>
      <c r="AE24" s="75"/>
      <c r="AF24" s="75"/>
      <c r="AG24" s="12" t="s">
        <v>72</v>
      </c>
    </row>
    <row r="25" spans="2:34" ht="34.5" customHeight="1">
      <c r="B25" s="75">
        <v>19</v>
      </c>
      <c r="C25" s="75">
        <v>19</v>
      </c>
      <c r="D25" s="42" t="s">
        <v>515</v>
      </c>
      <c r="E25" s="82" t="s">
        <v>136</v>
      </c>
      <c r="F25" s="12" t="s">
        <v>97</v>
      </c>
      <c r="G25" s="18" t="s">
        <v>17</v>
      </c>
      <c r="H25" s="44">
        <f t="shared" si="0"/>
        <v>30000</v>
      </c>
      <c r="I25" s="18"/>
      <c r="J25" s="111">
        <v>1000000</v>
      </c>
      <c r="K25" s="17">
        <f>J25*97/100</f>
        <v>970000</v>
      </c>
      <c r="L25" s="17">
        <f t="shared" si="1"/>
        <v>5000</v>
      </c>
      <c r="M25" s="17">
        <f t="shared" si="2"/>
        <v>25000</v>
      </c>
      <c r="N25" s="17"/>
      <c r="O25" s="76">
        <v>981734.05</v>
      </c>
      <c r="P25" s="76">
        <v>0</v>
      </c>
      <c r="Q25" s="76">
        <v>981734.05</v>
      </c>
      <c r="R25" s="12" t="s">
        <v>22</v>
      </c>
      <c r="S25" s="12"/>
      <c r="T25" s="89"/>
      <c r="U25" s="75"/>
      <c r="V25" s="75"/>
      <c r="W25" s="75"/>
      <c r="X25" s="75"/>
      <c r="Y25" s="75"/>
      <c r="Z25" s="75"/>
      <c r="AA25" s="75"/>
      <c r="AB25" s="75"/>
      <c r="AC25" s="75"/>
      <c r="AD25" s="75">
        <v>1</v>
      </c>
      <c r="AE25" s="75">
        <v>2400</v>
      </c>
      <c r="AF25" s="75"/>
      <c r="AG25" s="12" t="s">
        <v>72</v>
      </c>
    </row>
    <row r="26" spans="2:34" ht="27.75" customHeight="1">
      <c r="B26" s="11">
        <v>20</v>
      </c>
      <c r="C26" s="75">
        <v>20</v>
      </c>
      <c r="D26" s="42" t="s">
        <v>549</v>
      </c>
      <c r="E26" s="71" t="s">
        <v>136</v>
      </c>
      <c r="F26" s="79" t="s">
        <v>550</v>
      </c>
      <c r="G26" s="82" t="s">
        <v>27</v>
      </c>
      <c r="H26" s="44">
        <f t="shared" si="0"/>
        <v>30000</v>
      </c>
      <c r="I26" s="82"/>
      <c r="J26" s="111">
        <v>1000000</v>
      </c>
      <c r="K26" s="17">
        <f>J26*97/100</f>
        <v>970000</v>
      </c>
      <c r="L26" s="17">
        <f t="shared" si="1"/>
        <v>5000</v>
      </c>
      <c r="M26" s="17">
        <f t="shared" si="2"/>
        <v>25000</v>
      </c>
      <c r="N26" s="17">
        <v>25000</v>
      </c>
      <c r="O26" s="76">
        <f>P26+M26</f>
        <v>995000</v>
      </c>
      <c r="P26" s="76">
        <v>970000</v>
      </c>
      <c r="Q26" s="76">
        <v>995000</v>
      </c>
      <c r="R26" s="12" t="s">
        <v>164</v>
      </c>
      <c r="S26" s="12"/>
      <c r="T26" s="89"/>
      <c r="U26" s="75"/>
      <c r="V26" s="75"/>
      <c r="W26" s="75"/>
      <c r="X26" s="75"/>
      <c r="Y26" s="75"/>
      <c r="Z26" s="75"/>
      <c r="AA26" s="75"/>
      <c r="AB26" s="75"/>
      <c r="AC26" s="75"/>
      <c r="AD26" s="75">
        <v>1</v>
      </c>
      <c r="AE26" s="75"/>
      <c r="AF26" s="75"/>
      <c r="AG26" s="12" t="s">
        <v>72</v>
      </c>
    </row>
    <row r="27" spans="2:34" ht="52.5" customHeight="1">
      <c r="B27" s="75">
        <v>21</v>
      </c>
      <c r="C27" s="75">
        <v>21</v>
      </c>
      <c r="D27" s="78" t="s">
        <v>551</v>
      </c>
      <c r="E27" s="71" t="s">
        <v>138</v>
      </c>
      <c r="F27" s="45" t="s">
        <v>528</v>
      </c>
      <c r="G27" s="18" t="s">
        <v>19</v>
      </c>
      <c r="H27" s="44">
        <f t="shared" si="0"/>
        <v>15000</v>
      </c>
      <c r="I27" s="18"/>
      <c r="J27" s="112">
        <v>500000</v>
      </c>
      <c r="K27" s="17">
        <f>J27*97/100</f>
        <v>485000</v>
      </c>
      <c r="L27" s="17">
        <f t="shared" si="1"/>
        <v>2500</v>
      </c>
      <c r="M27" s="17">
        <f t="shared" si="2"/>
        <v>12500</v>
      </c>
      <c r="N27" s="17">
        <v>12500</v>
      </c>
      <c r="O27" s="76">
        <f>479000+M27</f>
        <v>491500</v>
      </c>
      <c r="P27" s="115">
        <v>479000</v>
      </c>
      <c r="Q27" s="115">
        <v>491500</v>
      </c>
      <c r="R27" s="12" t="s">
        <v>22</v>
      </c>
      <c r="S27" s="12"/>
      <c r="T27" s="89"/>
      <c r="U27" s="75"/>
      <c r="V27" s="75"/>
      <c r="W27" s="75"/>
      <c r="X27" s="75"/>
      <c r="Y27" s="75"/>
      <c r="Z27" s="75"/>
      <c r="AA27" s="75"/>
      <c r="AB27" s="75"/>
      <c r="AC27" s="75"/>
      <c r="AD27" s="75">
        <v>1</v>
      </c>
      <c r="AE27" s="75"/>
      <c r="AF27" s="75"/>
      <c r="AG27" s="12" t="s">
        <v>72</v>
      </c>
      <c r="AH27" s="2">
        <f>326+280</f>
        <v>606</v>
      </c>
    </row>
    <row r="28" spans="2:34" ht="36.75" customHeight="1">
      <c r="B28" s="75">
        <v>22</v>
      </c>
      <c r="C28" s="75">
        <v>22</v>
      </c>
      <c r="D28" s="78" t="s">
        <v>552</v>
      </c>
      <c r="E28" s="18" t="s">
        <v>134</v>
      </c>
      <c r="F28" s="12" t="s">
        <v>1</v>
      </c>
      <c r="G28" s="18" t="s">
        <v>14</v>
      </c>
      <c r="H28" s="44">
        <f t="shared" si="0"/>
        <v>15000</v>
      </c>
      <c r="I28" s="18"/>
      <c r="J28" s="44">
        <v>500000</v>
      </c>
      <c r="K28" s="17">
        <f t="shared" ref="K28:K33" si="3">J28*97/100-1000</f>
        <v>484000</v>
      </c>
      <c r="L28" s="17">
        <f t="shared" si="1"/>
        <v>2500</v>
      </c>
      <c r="M28" s="17">
        <f t="shared" si="2"/>
        <v>12500</v>
      </c>
      <c r="N28" s="17"/>
      <c r="O28" s="91"/>
      <c r="P28" s="91"/>
      <c r="Q28" s="91"/>
      <c r="R28" s="12" t="s">
        <v>164</v>
      </c>
      <c r="S28" s="12"/>
      <c r="T28" s="89"/>
      <c r="U28" s="75">
        <v>1</v>
      </c>
      <c r="V28" s="79"/>
      <c r="W28" s="79"/>
      <c r="X28" s="79"/>
      <c r="Y28" s="79"/>
      <c r="Z28" s="79"/>
      <c r="AA28" s="79"/>
      <c r="AB28" s="79"/>
      <c r="AC28" s="79"/>
      <c r="AD28" s="79"/>
      <c r="AE28" s="75">
        <v>20</v>
      </c>
      <c r="AF28" s="75"/>
      <c r="AG28" s="12" t="s">
        <v>727</v>
      </c>
    </row>
    <row r="29" spans="2:34" ht="33.75" customHeight="1">
      <c r="B29" s="11">
        <v>23</v>
      </c>
      <c r="C29" s="75">
        <v>23</v>
      </c>
      <c r="D29" s="78" t="s">
        <v>553</v>
      </c>
      <c r="E29" s="18" t="s">
        <v>135</v>
      </c>
      <c r="F29" s="12" t="s">
        <v>1</v>
      </c>
      <c r="G29" s="18" t="s">
        <v>14</v>
      </c>
      <c r="H29" s="44">
        <f t="shared" si="0"/>
        <v>15000</v>
      </c>
      <c r="I29" s="18">
        <v>1000</v>
      </c>
      <c r="J29" s="44">
        <v>500000</v>
      </c>
      <c r="K29" s="17">
        <f t="shared" si="3"/>
        <v>484000</v>
      </c>
      <c r="L29" s="17">
        <f t="shared" si="1"/>
        <v>2500</v>
      </c>
      <c r="M29" s="17">
        <f t="shared" si="2"/>
        <v>12500</v>
      </c>
      <c r="N29" s="17">
        <v>12500</v>
      </c>
      <c r="O29" s="76">
        <f>476546.56+1000+M29</f>
        <v>490046.56</v>
      </c>
      <c r="P29" s="76">
        <v>476546.56</v>
      </c>
      <c r="Q29" s="76">
        <v>490046.56</v>
      </c>
      <c r="R29" s="12" t="s">
        <v>164</v>
      </c>
      <c r="S29" s="12"/>
      <c r="T29" s="89"/>
      <c r="U29" s="75"/>
      <c r="V29" s="75"/>
      <c r="W29" s="75"/>
      <c r="X29" s="75"/>
      <c r="Y29" s="75"/>
      <c r="Z29" s="75"/>
      <c r="AA29" s="75"/>
      <c r="AB29" s="75"/>
      <c r="AC29" s="75"/>
      <c r="AD29" s="75">
        <v>1</v>
      </c>
      <c r="AE29" s="75"/>
      <c r="AF29" s="75"/>
      <c r="AG29" s="12" t="s">
        <v>72</v>
      </c>
    </row>
    <row r="30" spans="2:34" ht="51.75" customHeight="1">
      <c r="B30" s="75">
        <v>24</v>
      </c>
      <c r="C30" s="75">
        <v>24</v>
      </c>
      <c r="D30" s="78" t="s">
        <v>554</v>
      </c>
      <c r="E30" s="82" t="s">
        <v>555</v>
      </c>
      <c r="F30" s="12" t="s">
        <v>1</v>
      </c>
      <c r="G30" s="18" t="s">
        <v>14</v>
      </c>
      <c r="H30" s="44">
        <f t="shared" si="0"/>
        <v>30000</v>
      </c>
      <c r="I30" s="18"/>
      <c r="J30" s="44">
        <v>1000000</v>
      </c>
      <c r="K30" s="17">
        <f t="shared" si="3"/>
        <v>969000</v>
      </c>
      <c r="L30" s="17">
        <f t="shared" si="1"/>
        <v>5000</v>
      </c>
      <c r="M30" s="17">
        <f t="shared" si="2"/>
        <v>25000</v>
      </c>
      <c r="N30" s="17"/>
      <c r="O30" s="91"/>
      <c r="P30" s="91"/>
      <c r="Q30" s="91"/>
      <c r="R30" s="12" t="s">
        <v>164</v>
      </c>
      <c r="S30" s="12"/>
      <c r="T30" s="89"/>
      <c r="U30" s="75">
        <v>1</v>
      </c>
      <c r="V30" s="79"/>
      <c r="W30" s="79"/>
      <c r="X30" s="79"/>
      <c r="Y30" s="79"/>
      <c r="Z30" s="79"/>
      <c r="AA30" s="79"/>
      <c r="AB30" s="79"/>
      <c r="AC30" s="79"/>
      <c r="AD30" s="79"/>
      <c r="AE30" s="75">
        <v>70</v>
      </c>
      <c r="AF30" s="75"/>
      <c r="AG30" s="12" t="s">
        <v>727</v>
      </c>
    </row>
    <row r="31" spans="2:34" ht="36.75" customHeight="1">
      <c r="B31" s="75">
        <v>25</v>
      </c>
      <c r="C31" s="75">
        <v>25</v>
      </c>
      <c r="D31" s="78" t="s">
        <v>556</v>
      </c>
      <c r="E31" s="82" t="s">
        <v>555</v>
      </c>
      <c r="F31" s="12" t="s">
        <v>1</v>
      </c>
      <c r="G31" s="18" t="s">
        <v>14</v>
      </c>
      <c r="H31" s="44">
        <f t="shared" si="0"/>
        <v>15000</v>
      </c>
      <c r="I31" s="18">
        <v>1000</v>
      </c>
      <c r="J31" s="44">
        <v>500000</v>
      </c>
      <c r="K31" s="17">
        <f t="shared" si="3"/>
        <v>484000</v>
      </c>
      <c r="L31" s="17">
        <f t="shared" si="1"/>
        <v>2500</v>
      </c>
      <c r="M31" s="17">
        <f t="shared" si="2"/>
        <v>12500</v>
      </c>
      <c r="N31" s="17">
        <v>12500</v>
      </c>
      <c r="O31" s="76">
        <f>475664.65+M31+1000</f>
        <v>489164.65</v>
      </c>
      <c r="P31" s="76">
        <v>475664.65</v>
      </c>
      <c r="Q31" s="76">
        <v>489164.65</v>
      </c>
      <c r="R31" s="12" t="s">
        <v>164</v>
      </c>
      <c r="S31" s="12"/>
      <c r="T31" s="89"/>
      <c r="U31" s="75"/>
      <c r="V31" s="75"/>
      <c r="W31" s="75"/>
      <c r="X31" s="75"/>
      <c r="Y31" s="75"/>
      <c r="Z31" s="75"/>
      <c r="AA31" s="75"/>
      <c r="AB31" s="75"/>
      <c r="AC31" s="75"/>
      <c r="AD31" s="75">
        <v>1</v>
      </c>
      <c r="AE31" s="75">
        <v>12</v>
      </c>
      <c r="AF31" s="75"/>
      <c r="AG31" s="12" t="s">
        <v>72</v>
      </c>
    </row>
    <row r="32" spans="2:34" ht="36.75" customHeight="1">
      <c r="B32" s="11">
        <v>26</v>
      </c>
      <c r="C32" s="75">
        <v>26</v>
      </c>
      <c r="D32" s="78" t="s">
        <v>557</v>
      </c>
      <c r="E32" s="18" t="s">
        <v>79</v>
      </c>
      <c r="F32" s="12" t="s">
        <v>1</v>
      </c>
      <c r="G32" s="18" t="s">
        <v>14</v>
      </c>
      <c r="H32" s="44">
        <f t="shared" si="0"/>
        <v>60000</v>
      </c>
      <c r="I32" s="18"/>
      <c r="J32" s="44">
        <v>2000000</v>
      </c>
      <c r="K32" s="17">
        <f t="shared" si="3"/>
        <v>1939000</v>
      </c>
      <c r="L32" s="17">
        <f t="shared" si="1"/>
        <v>10000</v>
      </c>
      <c r="M32" s="17">
        <f t="shared" si="2"/>
        <v>50000</v>
      </c>
      <c r="N32" s="17"/>
      <c r="O32" s="91"/>
      <c r="P32" s="91"/>
      <c r="Q32" s="91"/>
      <c r="R32" s="12" t="s">
        <v>164</v>
      </c>
      <c r="S32" s="12"/>
      <c r="T32" s="89"/>
      <c r="U32" s="75">
        <v>1</v>
      </c>
      <c r="V32" s="79"/>
      <c r="W32" s="79"/>
      <c r="X32" s="79"/>
      <c r="Y32" s="79"/>
      <c r="Z32" s="79"/>
      <c r="AA32" s="79"/>
      <c r="AB32" s="79"/>
      <c r="AC32" s="79"/>
      <c r="AD32" s="79"/>
      <c r="AE32" s="75">
        <v>100</v>
      </c>
      <c r="AF32" s="75"/>
      <c r="AG32" s="18" t="s">
        <v>558</v>
      </c>
    </row>
    <row r="33" spans="2:34" ht="36.75" customHeight="1">
      <c r="B33" s="75">
        <v>27</v>
      </c>
      <c r="C33" s="75">
        <v>27</v>
      </c>
      <c r="D33" s="78" t="s">
        <v>559</v>
      </c>
      <c r="E33" s="18" t="s">
        <v>79</v>
      </c>
      <c r="F33" s="12" t="s">
        <v>1</v>
      </c>
      <c r="G33" s="18" t="s">
        <v>14</v>
      </c>
      <c r="H33" s="44">
        <f t="shared" si="0"/>
        <v>30000</v>
      </c>
      <c r="I33" s="18">
        <v>1000</v>
      </c>
      <c r="J33" s="44">
        <v>1000000</v>
      </c>
      <c r="K33" s="17">
        <f t="shared" si="3"/>
        <v>969000</v>
      </c>
      <c r="L33" s="17">
        <f t="shared" si="1"/>
        <v>5000</v>
      </c>
      <c r="M33" s="17">
        <f t="shared" si="2"/>
        <v>25000</v>
      </c>
      <c r="N33" s="17">
        <v>25000</v>
      </c>
      <c r="O33" s="76">
        <f>956381.06+I33+M33</f>
        <v>982381.06</v>
      </c>
      <c r="P33" s="76">
        <v>956381.06</v>
      </c>
      <c r="Q33" s="76">
        <v>982381.06</v>
      </c>
      <c r="R33" s="12" t="s">
        <v>164</v>
      </c>
      <c r="S33" s="12"/>
      <c r="T33" s="89"/>
      <c r="U33" s="75"/>
      <c r="V33" s="75"/>
      <c r="W33" s="75"/>
      <c r="X33" s="75"/>
      <c r="Y33" s="75"/>
      <c r="Z33" s="75"/>
      <c r="AA33" s="75"/>
      <c r="AB33" s="75"/>
      <c r="AC33" s="75"/>
      <c r="AD33" s="75">
        <v>1</v>
      </c>
      <c r="AE33" s="75">
        <v>100</v>
      </c>
      <c r="AF33" s="75"/>
      <c r="AG33" s="12" t="s">
        <v>72</v>
      </c>
    </row>
    <row r="34" spans="2:34" ht="38.25" customHeight="1">
      <c r="B34" s="75">
        <v>28</v>
      </c>
      <c r="C34" s="75">
        <v>28</v>
      </c>
      <c r="D34" s="42" t="s">
        <v>560</v>
      </c>
      <c r="E34" s="18" t="s">
        <v>78</v>
      </c>
      <c r="F34" s="12" t="s">
        <v>97</v>
      </c>
      <c r="G34" s="18" t="s">
        <v>17</v>
      </c>
      <c r="H34" s="44">
        <f t="shared" si="0"/>
        <v>15000</v>
      </c>
      <c r="I34" s="18"/>
      <c r="J34" s="111">
        <v>500000</v>
      </c>
      <c r="K34" s="17">
        <f>J34*97/100</f>
        <v>485000</v>
      </c>
      <c r="L34" s="17">
        <f t="shared" si="1"/>
        <v>2500</v>
      </c>
      <c r="M34" s="17">
        <f t="shared" si="2"/>
        <v>12500</v>
      </c>
      <c r="N34" s="17"/>
      <c r="O34" s="91"/>
      <c r="P34" s="91"/>
      <c r="Q34" s="91"/>
      <c r="R34" s="12" t="s">
        <v>22</v>
      </c>
      <c r="S34" s="12"/>
      <c r="T34" s="89"/>
      <c r="U34" s="75">
        <v>1</v>
      </c>
      <c r="V34" s="79"/>
      <c r="W34" s="79"/>
      <c r="X34" s="79"/>
      <c r="Y34" s="79"/>
      <c r="Z34" s="79"/>
      <c r="AA34" s="79"/>
      <c r="AB34" s="79"/>
      <c r="AC34" s="79"/>
      <c r="AD34" s="79"/>
      <c r="AE34" s="75"/>
      <c r="AF34" s="75"/>
      <c r="AG34" s="45" t="s">
        <v>561</v>
      </c>
    </row>
    <row r="35" spans="2:34" ht="55.5" customHeight="1">
      <c r="B35" s="11">
        <v>29</v>
      </c>
      <c r="C35" s="75">
        <v>29</v>
      </c>
      <c r="D35" s="78" t="s">
        <v>562</v>
      </c>
      <c r="E35" s="71" t="s">
        <v>78</v>
      </c>
      <c r="F35" s="45" t="s">
        <v>528</v>
      </c>
      <c r="G35" s="18" t="s">
        <v>19</v>
      </c>
      <c r="H35" s="44">
        <f t="shared" si="0"/>
        <v>15000</v>
      </c>
      <c r="I35" s="18"/>
      <c r="J35" s="112">
        <v>500000</v>
      </c>
      <c r="K35" s="17">
        <f>J35*97/100</f>
        <v>485000</v>
      </c>
      <c r="L35" s="17">
        <f t="shared" si="1"/>
        <v>2500</v>
      </c>
      <c r="M35" s="17">
        <f t="shared" si="2"/>
        <v>12500</v>
      </c>
      <c r="N35" s="17"/>
      <c r="O35" s="91"/>
      <c r="P35" s="91"/>
      <c r="Q35" s="91"/>
      <c r="R35" s="12" t="s">
        <v>22</v>
      </c>
      <c r="S35" s="12"/>
      <c r="T35" s="89"/>
      <c r="U35" s="75">
        <v>1</v>
      </c>
      <c r="V35" s="75"/>
      <c r="W35" s="75"/>
      <c r="X35" s="75"/>
      <c r="Y35" s="75"/>
      <c r="Z35" s="79"/>
      <c r="AA35" s="79"/>
      <c r="AB35" s="79"/>
      <c r="AC35" s="79"/>
      <c r="AD35" s="79"/>
      <c r="AE35" s="75">
        <v>300</v>
      </c>
      <c r="AF35" s="75"/>
      <c r="AG35" s="12" t="s">
        <v>727</v>
      </c>
    </row>
    <row r="36" spans="2:34" ht="41.25" customHeight="1">
      <c r="B36" s="75">
        <v>30</v>
      </c>
      <c r="C36" s="75">
        <v>30</v>
      </c>
      <c r="D36" s="42" t="s">
        <v>563</v>
      </c>
      <c r="E36" s="59" t="s">
        <v>44</v>
      </c>
      <c r="F36" s="12" t="s">
        <v>525</v>
      </c>
      <c r="G36" s="18" t="s">
        <v>16</v>
      </c>
      <c r="H36" s="44">
        <f t="shared" si="0"/>
        <v>21000</v>
      </c>
      <c r="I36" s="18"/>
      <c r="J36" s="111">
        <v>700000</v>
      </c>
      <c r="K36" s="17">
        <f>J36*97/100</f>
        <v>679000</v>
      </c>
      <c r="L36" s="17">
        <f t="shared" si="1"/>
        <v>3500</v>
      </c>
      <c r="M36" s="17">
        <f t="shared" si="2"/>
        <v>17500</v>
      </c>
      <c r="N36" s="17"/>
      <c r="O36" s="91"/>
      <c r="P36" s="91"/>
      <c r="Q36" s="91"/>
      <c r="R36" s="12" t="s">
        <v>22</v>
      </c>
      <c r="S36" s="12"/>
      <c r="T36" s="89"/>
      <c r="U36" s="75">
        <v>1</v>
      </c>
      <c r="V36" s="75"/>
      <c r="W36" s="75"/>
      <c r="X36" s="75"/>
      <c r="Y36" s="75"/>
      <c r="Z36" s="79"/>
      <c r="AA36" s="79"/>
      <c r="AB36" s="79"/>
      <c r="AC36" s="79"/>
      <c r="AD36" s="79"/>
      <c r="AE36" s="75">
        <v>389</v>
      </c>
      <c r="AF36" s="75"/>
      <c r="AG36" s="12" t="s">
        <v>727</v>
      </c>
    </row>
    <row r="37" spans="2:34" ht="34.5" customHeight="1">
      <c r="B37" s="75">
        <v>31</v>
      </c>
      <c r="C37" s="75">
        <v>31</v>
      </c>
      <c r="D37" s="78" t="s">
        <v>564</v>
      </c>
      <c r="E37" s="18" t="s">
        <v>91</v>
      </c>
      <c r="F37" s="12" t="s">
        <v>1</v>
      </c>
      <c r="G37" s="18" t="s">
        <v>14</v>
      </c>
      <c r="H37" s="44">
        <f t="shared" si="0"/>
        <v>30000</v>
      </c>
      <c r="I37" s="18">
        <v>1000</v>
      </c>
      <c r="J37" s="44">
        <v>1000000</v>
      </c>
      <c r="K37" s="17">
        <f>J37*97/100-1000</f>
        <v>969000</v>
      </c>
      <c r="L37" s="17">
        <f t="shared" si="1"/>
        <v>5000</v>
      </c>
      <c r="M37" s="17">
        <f t="shared" si="2"/>
        <v>25000</v>
      </c>
      <c r="N37" s="17">
        <v>25000</v>
      </c>
      <c r="O37" s="76">
        <f>963000+1000+M37</f>
        <v>989000</v>
      </c>
      <c r="P37" s="76">
        <v>963000</v>
      </c>
      <c r="Q37" s="76">
        <v>989000</v>
      </c>
      <c r="R37" s="12" t="s">
        <v>22</v>
      </c>
      <c r="S37" s="12"/>
      <c r="T37" s="89"/>
      <c r="U37" s="75"/>
      <c r="V37" s="75"/>
      <c r="W37" s="75"/>
      <c r="X37" s="75"/>
      <c r="Y37" s="75"/>
      <c r="Z37" s="75"/>
      <c r="AA37" s="75"/>
      <c r="AB37" s="75"/>
      <c r="AC37" s="75"/>
      <c r="AD37" s="75">
        <v>1</v>
      </c>
      <c r="AE37" s="75">
        <f>247+203</f>
        <v>450</v>
      </c>
      <c r="AF37" s="75">
        <v>150</v>
      </c>
      <c r="AG37" s="12" t="s">
        <v>72</v>
      </c>
    </row>
    <row r="38" spans="2:34" ht="59.25" customHeight="1">
      <c r="B38" s="11">
        <v>32</v>
      </c>
      <c r="C38" s="75">
        <v>32</v>
      </c>
      <c r="D38" s="78" t="s">
        <v>565</v>
      </c>
      <c r="E38" s="18" t="s">
        <v>91</v>
      </c>
      <c r="F38" s="12" t="s">
        <v>1</v>
      </c>
      <c r="G38" s="18" t="s">
        <v>14</v>
      </c>
      <c r="H38" s="44">
        <f t="shared" si="0"/>
        <v>60000</v>
      </c>
      <c r="I38" s="18">
        <v>1000</v>
      </c>
      <c r="J38" s="44">
        <v>2000000</v>
      </c>
      <c r="K38" s="17">
        <f>J38*97/100-1000</f>
        <v>1939000</v>
      </c>
      <c r="L38" s="17">
        <f t="shared" si="1"/>
        <v>10000</v>
      </c>
      <c r="M38" s="17">
        <f t="shared" si="2"/>
        <v>50000</v>
      </c>
      <c r="N38" s="17">
        <v>50000</v>
      </c>
      <c r="O38" s="76">
        <f>1882387.91+1000+M38</f>
        <v>1933387.91</v>
      </c>
      <c r="P38" s="76">
        <v>1882387.91</v>
      </c>
      <c r="Q38" s="76">
        <v>1933387.91</v>
      </c>
      <c r="R38" s="12" t="s">
        <v>22</v>
      </c>
      <c r="S38" s="12"/>
      <c r="T38" s="89"/>
      <c r="U38" s="75"/>
      <c r="V38" s="75"/>
      <c r="W38" s="75"/>
      <c r="X38" s="75"/>
      <c r="Y38" s="75"/>
      <c r="Z38" s="75"/>
      <c r="AA38" s="75"/>
      <c r="AB38" s="75"/>
      <c r="AC38" s="75"/>
      <c r="AD38" s="75">
        <v>1</v>
      </c>
      <c r="AE38" s="75">
        <f>94+86</f>
        <v>180</v>
      </c>
      <c r="AF38" s="75">
        <v>45</v>
      </c>
      <c r="AG38" s="12" t="s">
        <v>72</v>
      </c>
    </row>
    <row r="39" spans="2:34" s="9" customFormat="1" ht="90" customHeight="1">
      <c r="B39" s="96" t="s">
        <v>5</v>
      </c>
      <c r="C39" s="96" t="s">
        <v>5</v>
      </c>
      <c r="D39" s="96" t="s">
        <v>6</v>
      </c>
      <c r="E39" s="96" t="s">
        <v>7</v>
      </c>
      <c r="F39" s="96" t="s">
        <v>8</v>
      </c>
      <c r="G39" s="96" t="s">
        <v>10</v>
      </c>
      <c r="H39" s="96" t="s">
        <v>67</v>
      </c>
      <c r="I39" s="96" t="s">
        <v>68</v>
      </c>
      <c r="J39" s="96" t="s">
        <v>70</v>
      </c>
      <c r="K39" s="96" t="s">
        <v>9</v>
      </c>
      <c r="L39" s="127" t="s">
        <v>67</v>
      </c>
      <c r="M39" s="127"/>
      <c r="N39" s="96"/>
      <c r="O39" s="96" t="s">
        <v>518</v>
      </c>
      <c r="P39" s="96" t="s">
        <v>513</v>
      </c>
      <c r="Q39" s="96" t="s">
        <v>518</v>
      </c>
      <c r="R39" s="96" t="s">
        <v>10</v>
      </c>
      <c r="S39" s="125"/>
      <c r="T39" s="96" t="s">
        <v>519</v>
      </c>
      <c r="U39" s="136" t="s">
        <v>11</v>
      </c>
      <c r="V39" s="136"/>
      <c r="W39" s="136"/>
      <c r="X39" s="136"/>
      <c r="Y39" s="136"/>
      <c r="Z39" s="136"/>
      <c r="AA39" s="136"/>
      <c r="AB39" s="136"/>
      <c r="AC39" s="136"/>
      <c r="AD39" s="136"/>
      <c r="AE39" s="126" t="s">
        <v>12</v>
      </c>
      <c r="AF39" s="126"/>
      <c r="AG39" s="103" t="s">
        <v>13</v>
      </c>
    </row>
    <row r="40" spans="2:34" ht="38.25" customHeight="1">
      <c r="B40" s="75">
        <v>33</v>
      </c>
      <c r="C40" s="75">
        <v>33</v>
      </c>
      <c r="D40" s="78" t="s">
        <v>566</v>
      </c>
      <c r="E40" s="82" t="s">
        <v>153</v>
      </c>
      <c r="F40" s="12" t="s">
        <v>1</v>
      </c>
      <c r="G40" s="18" t="s">
        <v>14</v>
      </c>
      <c r="H40" s="44">
        <f t="shared" si="0"/>
        <v>6000</v>
      </c>
      <c r="I40" s="18"/>
      <c r="J40" s="44">
        <v>200000</v>
      </c>
      <c r="K40" s="17">
        <f>J40*97/100</f>
        <v>194000</v>
      </c>
      <c r="L40" s="17">
        <f t="shared" si="1"/>
        <v>1000</v>
      </c>
      <c r="M40" s="17">
        <f t="shared" si="2"/>
        <v>5000</v>
      </c>
      <c r="N40" s="17">
        <v>5000</v>
      </c>
      <c r="O40" s="76">
        <f>184320.64+M40</f>
        <v>189320.64</v>
      </c>
      <c r="P40" s="76">
        <v>184320.64000000001</v>
      </c>
      <c r="Q40" s="76">
        <v>189320.64</v>
      </c>
      <c r="R40" s="12" t="s">
        <v>22</v>
      </c>
      <c r="S40" s="12"/>
      <c r="T40" s="89"/>
      <c r="U40" s="75"/>
      <c r="V40" s="75"/>
      <c r="W40" s="75"/>
      <c r="X40" s="75"/>
      <c r="Y40" s="75"/>
      <c r="Z40" s="75"/>
      <c r="AA40" s="75"/>
      <c r="AB40" s="75"/>
      <c r="AC40" s="75"/>
      <c r="AD40" s="75">
        <v>1</v>
      </c>
      <c r="AE40" s="75">
        <f>225+200</f>
        <v>425</v>
      </c>
      <c r="AF40" s="75">
        <v>120</v>
      </c>
      <c r="AG40" s="12" t="s">
        <v>72</v>
      </c>
    </row>
    <row r="41" spans="2:34" ht="36" customHeight="1">
      <c r="B41" s="75">
        <v>34</v>
      </c>
      <c r="C41" s="75">
        <v>34</v>
      </c>
      <c r="D41" s="78" t="s">
        <v>567</v>
      </c>
      <c r="E41" s="71" t="s">
        <v>153</v>
      </c>
      <c r="F41" s="12" t="s">
        <v>97</v>
      </c>
      <c r="G41" s="18" t="s">
        <v>17</v>
      </c>
      <c r="H41" s="44">
        <f t="shared" si="0"/>
        <v>15000</v>
      </c>
      <c r="I41" s="18"/>
      <c r="J41" s="112">
        <v>500000</v>
      </c>
      <c r="K41" s="17">
        <f>J41*97/100</f>
        <v>485000</v>
      </c>
      <c r="L41" s="17">
        <f t="shared" si="1"/>
        <v>2500</v>
      </c>
      <c r="M41" s="17">
        <f t="shared" si="2"/>
        <v>12500</v>
      </c>
      <c r="N41" s="17"/>
      <c r="O41" s="91"/>
      <c r="P41" s="91"/>
      <c r="Q41" s="91"/>
      <c r="R41" s="12" t="s">
        <v>22</v>
      </c>
      <c r="S41" s="12"/>
      <c r="T41" s="89"/>
      <c r="U41" s="75">
        <v>1</v>
      </c>
      <c r="V41" s="79"/>
      <c r="W41" s="79"/>
      <c r="X41" s="79"/>
      <c r="Y41" s="79"/>
      <c r="Z41" s="79"/>
      <c r="AA41" s="79"/>
      <c r="AB41" s="79"/>
      <c r="AC41" s="79"/>
      <c r="AD41" s="79"/>
      <c r="AE41" s="75"/>
      <c r="AF41" s="75"/>
      <c r="AG41" s="12" t="s">
        <v>727</v>
      </c>
    </row>
    <row r="42" spans="2:34" ht="38.25" customHeight="1">
      <c r="B42" s="11">
        <v>35</v>
      </c>
      <c r="C42" s="75">
        <v>35</v>
      </c>
      <c r="D42" s="78" t="s">
        <v>568</v>
      </c>
      <c r="E42" s="18" t="s">
        <v>55</v>
      </c>
      <c r="F42" s="12" t="s">
        <v>1</v>
      </c>
      <c r="G42" s="18" t="s">
        <v>14</v>
      </c>
      <c r="H42" s="44">
        <f t="shared" si="0"/>
        <v>30000</v>
      </c>
      <c r="I42" s="18">
        <v>1000</v>
      </c>
      <c r="J42" s="44">
        <v>1000000</v>
      </c>
      <c r="K42" s="17">
        <f>J42*97/100-1000</f>
        <v>969000</v>
      </c>
      <c r="L42" s="17">
        <f t="shared" si="1"/>
        <v>5000</v>
      </c>
      <c r="M42" s="17">
        <f t="shared" si="2"/>
        <v>25000</v>
      </c>
      <c r="N42" s="17">
        <v>25000</v>
      </c>
      <c r="O42" s="76">
        <f>963000+1000+M42</f>
        <v>989000</v>
      </c>
      <c r="P42" s="76">
        <v>963000</v>
      </c>
      <c r="Q42" s="76">
        <v>989000</v>
      </c>
      <c r="R42" s="12" t="s">
        <v>22</v>
      </c>
      <c r="S42" s="12"/>
      <c r="T42" s="89"/>
      <c r="U42" s="75"/>
      <c r="V42" s="75"/>
      <c r="W42" s="75"/>
      <c r="X42" s="75"/>
      <c r="Y42" s="75"/>
      <c r="Z42" s="75"/>
      <c r="AA42" s="75"/>
      <c r="AB42" s="75"/>
      <c r="AC42" s="75"/>
      <c r="AD42" s="75">
        <v>1</v>
      </c>
      <c r="AE42" s="75">
        <f>494+471</f>
        <v>965</v>
      </c>
      <c r="AF42" s="75">
        <v>246</v>
      </c>
      <c r="AG42" s="12" t="s">
        <v>72</v>
      </c>
      <c r="AH42" s="2">
        <f>494+471</f>
        <v>965</v>
      </c>
    </row>
    <row r="43" spans="2:34" ht="47.25">
      <c r="B43" s="75">
        <v>36</v>
      </c>
      <c r="C43" s="75">
        <v>36</v>
      </c>
      <c r="D43" s="78" t="s">
        <v>570</v>
      </c>
      <c r="E43" s="18" t="s">
        <v>55</v>
      </c>
      <c r="F43" s="12" t="s">
        <v>1</v>
      </c>
      <c r="G43" s="18" t="s">
        <v>14</v>
      </c>
      <c r="H43" s="44">
        <f t="shared" si="0"/>
        <v>15000</v>
      </c>
      <c r="I43" s="18"/>
      <c r="J43" s="44">
        <v>500000</v>
      </c>
      <c r="K43" s="17">
        <f>J43*97/100-1000</f>
        <v>484000</v>
      </c>
      <c r="L43" s="17">
        <f t="shared" si="1"/>
        <v>2500</v>
      </c>
      <c r="M43" s="17">
        <f t="shared" si="2"/>
        <v>12500</v>
      </c>
      <c r="N43" s="17"/>
      <c r="O43" s="91"/>
      <c r="P43" s="91"/>
      <c r="Q43" s="91"/>
      <c r="R43" s="12" t="s">
        <v>22</v>
      </c>
      <c r="S43" s="12"/>
      <c r="T43" s="89"/>
      <c r="U43" s="75">
        <v>1</v>
      </c>
      <c r="V43" s="75"/>
      <c r="W43" s="75"/>
      <c r="X43" s="75"/>
      <c r="Y43" s="75"/>
      <c r="Z43" s="79"/>
      <c r="AA43" s="79"/>
      <c r="AB43" s="79"/>
      <c r="AC43" s="79"/>
      <c r="AD43" s="79"/>
      <c r="AE43" s="75">
        <v>246</v>
      </c>
      <c r="AF43" s="75"/>
      <c r="AG43" s="12" t="s">
        <v>727</v>
      </c>
    </row>
    <row r="44" spans="2:34" ht="38.25" customHeight="1">
      <c r="B44" s="75">
        <v>37</v>
      </c>
      <c r="C44" s="75">
        <v>37</v>
      </c>
      <c r="D44" s="78" t="s">
        <v>571</v>
      </c>
      <c r="E44" s="18" t="s">
        <v>55</v>
      </c>
      <c r="F44" s="12" t="s">
        <v>1</v>
      </c>
      <c r="G44" s="18" t="s">
        <v>14</v>
      </c>
      <c r="H44" s="44">
        <f t="shared" si="0"/>
        <v>30000</v>
      </c>
      <c r="I44" s="18"/>
      <c r="J44" s="44">
        <v>1000000</v>
      </c>
      <c r="K44" s="17">
        <f>J44*97/100-1000</f>
        <v>969000</v>
      </c>
      <c r="L44" s="17">
        <f t="shared" si="1"/>
        <v>5000</v>
      </c>
      <c r="M44" s="17">
        <f t="shared" si="2"/>
        <v>25000</v>
      </c>
      <c r="N44" s="17"/>
      <c r="O44" s="91"/>
      <c r="P44" s="91"/>
      <c r="Q44" s="91"/>
      <c r="R44" s="12" t="s">
        <v>22</v>
      </c>
      <c r="S44" s="12"/>
      <c r="T44" s="89"/>
      <c r="U44" s="75">
        <v>1</v>
      </c>
      <c r="V44" s="79"/>
      <c r="W44" s="79"/>
      <c r="X44" s="79"/>
      <c r="Y44" s="79"/>
      <c r="Z44" s="79"/>
      <c r="AA44" s="79"/>
      <c r="AB44" s="79"/>
      <c r="AC44" s="79"/>
      <c r="AD44" s="79"/>
      <c r="AE44" s="75">
        <v>246</v>
      </c>
      <c r="AF44" s="75"/>
      <c r="AG44" s="12" t="s">
        <v>727</v>
      </c>
    </row>
    <row r="45" spans="2:34" ht="24" customHeight="1">
      <c r="B45" s="11">
        <v>38</v>
      </c>
      <c r="C45" s="75">
        <v>38</v>
      </c>
      <c r="D45" s="78" t="s">
        <v>572</v>
      </c>
      <c r="E45" s="82" t="s">
        <v>55</v>
      </c>
      <c r="F45" s="12" t="s">
        <v>97</v>
      </c>
      <c r="G45" s="18" t="s">
        <v>17</v>
      </c>
      <c r="H45" s="44">
        <f t="shared" si="0"/>
        <v>21000</v>
      </c>
      <c r="I45" s="18"/>
      <c r="J45" s="111">
        <v>700000</v>
      </c>
      <c r="K45" s="17">
        <f>J45*97/100</f>
        <v>679000</v>
      </c>
      <c r="L45" s="17">
        <f t="shared" si="1"/>
        <v>3500</v>
      </c>
      <c r="M45" s="17">
        <f t="shared" si="2"/>
        <v>17500</v>
      </c>
      <c r="N45" s="17">
        <v>17500</v>
      </c>
      <c r="O45" s="76">
        <f>673000+M45</f>
        <v>690500</v>
      </c>
      <c r="P45" s="76">
        <v>673000</v>
      </c>
      <c r="Q45" s="76">
        <v>690500</v>
      </c>
      <c r="R45" s="12" t="s">
        <v>22</v>
      </c>
      <c r="S45" s="12"/>
      <c r="T45" s="89"/>
      <c r="U45" s="75"/>
      <c r="V45" s="75"/>
      <c r="W45" s="75"/>
      <c r="X45" s="75"/>
      <c r="Y45" s="75"/>
      <c r="Z45" s="75"/>
      <c r="AA45" s="75"/>
      <c r="AB45" s="75"/>
      <c r="AC45" s="75"/>
      <c r="AD45" s="75">
        <v>1</v>
      </c>
      <c r="AE45" s="75">
        <v>246</v>
      </c>
      <c r="AF45" s="75"/>
      <c r="AG45" s="12" t="s">
        <v>72</v>
      </c>
      <c r="AH45" s="2">
        <f>494+471</f>
        <v>965</v>
      </c>
    </row>
    <row r="46" spans="2:34" ht="41.25" customHeight="1">
      <c r="B46" s="75">
        <v>39</v>
      </c>
      <c r="C46" s="75">
        <v>39</v>
      </c>
      <c r="D46" s="78" t="s">
        <v>573</v>
      </c>
      <c r="E46" s="82" t="s">
        <v>574</v>
      </c>
      <c r="F46" s="12" t="s">
        <v>1</v>
      </c>
      <c r="G46" s="18" t="s">
        <v>14</v>
      </c>
      <c r="H46" s="44">
        <f t="shared" si="0"/>
        <v>30000</v>
      </c>
      <c r="I46" s="18"/>
      <c r="J46" s="44">
        <v>1000000</v>
      </c>
      <c r="K46" s="17">
        <f>J46*97/100-1000</f>
        <v>969000</v>
      </c>
      <c r="L46" s="17">
        <f t="shared" si="1"/>
        <v>5000</v>
      </c>
      <c r="M46" s="17">
        <f t="shared" si="2"/>
        <v>25000</v>
      </c>
      <c r="N46" s="17"/>
      <c r="O46" s="91"/>
      <c r="P46" s="91"/>
      <c r="Q46" s="91"/>
      <c r="R46" s="12" t="s">
        <v>22</v>
      </c>
      <c r="S46" s="12"/>
      <c r="T46" s="89"/>
      <c r="U46" s="75">
        <v>1</v>
      </c>
      <c r="V46" s="79"/>
      <c r="W46" s="79"/>
      <c r="X46" s="79"/>
      <c r="Y46" s="79"/>
      <c r="Z46" s="79"/>
      <c r="AA46" s="79"/>
      <c r="AB46" s="79"/>
      <c r="AC46" s="79"/>
      <c r="AD46" s="79"/>
      <c r="AE46" s="75">
        <v>100</v>
      </c>
      <c r="AF46" s="75"/>
      <c r="AG46" s="12" t="s">
        <v>727</v>
      </c>
    </row>
    <row r="47" spans="2:34" ht="60" customHeight="1">
      <c r="B47" s="75">
        <v>40</v>
      </c>
      <c r="C47" s="75">
        <v>40</v>
      </c>
      <c r="D47" s="78" t="s">
        <v>575</v>
      </c>
      <c r="E47" s="71" t="s">
        <v>80</v>
      </c>
      <c r="F47" s="45" t="s">
        <v>528</v>
      </c>
      <c r="G47" s="18" t="s">
        <v>19</v>
      </c>
      <c r="H47" s="44">
        <f t="shared" si="0"/>
        <v>15000</v>
      </c>
      <c r="I47" s="18"/>
      <c r="J47" s="112">
        <v>500000</v>
      </c>
      <c r="K47" s="17">
        <f>J47*97/100</f>
        <v>485000</v>
      </c>
      <c r="L47" s="17">
        <f t="shared" si="1"/>
        <v>2500</v>
      </c>
      <c r="M47" s="17">
        <f t="shared" si="2"/>
        <v>12500</v>
      </c>
      <c r="N47" s="17">
        <v>12500</v>
      </c>
      <c r="O47" s="76">
        <f>479000+M47</f>
        <v>491500</v>
      </c>
      <c r="P47" s="76">
        <v>479000</v>
      </c>
      <c r="Q47" s="76">
        <v>491500</v>
      </c>
      <c r="R47" s="12" t="s">
        <v>22</v>
      </c>
      <c r="S47" s="12"/>
      <c r="T47" s="89"/>
      <c r="U47" s="75"/>
      <c r="V47" s="75"/>
      <c r="W47" s="75"/>
      <c r="X47" s="75"/>
      <c r="Y47" s="75"/>
      <c r="Z47" s="75"/>
      <c r="AA47" s="75"/>
      <c r="AB47" s="75"/>
      <c r="AC47" s="75"/>
      <c r="AD47" s="75">
        <v>1</v>
      </c>
      <c r="AE47" s="75">
        <f>175+75</f>
        <v>250</v>
      </c>
      <c r="AF47" s="75">
        <v>250</v>
      </c>
      <c r="AG47" s="12" t="s">
        <v>72</v>
      </c>
    </row>
    <row r="48" spans="2:34" ht="54.75" customHeight="1">
      <c r="B48" s="11">
        <v>41</v>
      </c>
      <c r="C48" s="75">
        <v>41</v>
      </c>
      <c r="D48" s="78" t="s">
        <v>730</v>
      </c>
      <c r="E48" s="71" t="s">
        <v>29</v>
      </c>
      <c r="F48" s="45" t="s">
        <v>528</v>
      </c>
      <c r="G48" s="18" t="s">
        <v>19</v>
      </c>
      <c r="H48" s="44">
        <f t="shared" si="0"/>
        <v>15000</v>
      </c>
      <c r="I48" s="18"/>
      <c r="J48" s="112">
        <v>500000</v>
      </c>
      <c r="K48" s="17">
        <f>J48*97/100</f>
        <v>485000</v>
      </c>
      <c r="L48" s="17">
        <f t="shared" si="1"/>
        <v>2500</v>
      </c>
      <c r="M48" s="17">
        <f t="shared" si="2"/>
        <v>12500</v>
      </c>
      <c r="N48" s="17"/>
      <c r="O48" s="76">
        <v>491500</v>
      </c>
      <c r="P48" s="76">
        <v>0</v>
      </c>
      <c r="Q48" s="76">
        <v>491500</v>
      </c>
      <c r="R48" s="12" t="s">
        <v>22</v>
      </c>
      <c r="S48" s="12"/>
      <c r="T48" s="89"/>
      <c r="U48" s="75"/>
      <c r="V48" s="75"/>
      <c r="W48" s="75"/>
      <c r="X48" s="75"/>
      <c r="Y48" s="75"/>
      <c r="Z48" s="75"/>
      <c r="AA48" s="75"/>
      <c r="AB48" s="75"/>
      <c r="AC48" s="75"/>
      <c r="AD48" s="75">
        <v>1</v>
      </c>
      <c r="AE48" s="75">
        <v>265</v>
      </c>
      <c r="AF48" s="75"/>
      <c r="AG48" s="12" t="s">
        <v>72</v>
      </c>
    </row>
    <row r="49" spans="2:34" ht="48" customHeight="1">
      <c r="B49" s="75">
        <v>42</v>
      </c>
      <c r="C49" s="75">
        <v>42</v>
      </c>
      <c r="D49" s="78" t="s">
        <v>576</v>
      </c>
      <c r="E49" s="18" t="s">
        <v>37</v>
      </c>
      <c r="F49" s="12" t="s">
        <v>525</v>
      </c>
      <c r="G49" s="18" t="s">
        <v>16</v>
      </c>
      <c r="H49" s="44">
        <f t="shared" si="0"/>
        <v>6000</v>
      </c>
      <c r="I49" s="82"/>
      <c r="J49" s="44">
        <v>200000</v>
      </c>
      <c r="K49" s="76">
        <f>J49*97/100</f>
        <v>194000</v>
      </c>
      <c r="L49" s="17">
        <f t="shared" si="1"/>
        <v>1000</v>
      </c>
      <c r="M49" s="17">
        <f t="shared" si="2"/>
        <v>5000</v>
      </c>
      <c r="N49" s="17"/>
      <c r="O49" s="91"/>
      <c r="P49" s="91"/>
      <c r="Q49" s="91"/>
      <c r="R49" s="12" t="s">
        <v>22</v>
      </c>
      <c r="S49" s="89"/>
      <c r="T49" s="89"/>
      <c r="U49" s="75">
        <v>1</v>
      </c>
      <c r="V49" s="79"/>
      <c r="W49" s="79"/>
      <c r="X49" s="79"/>
      <c r="Y49" s="79"/>
      <c r="Z49" s="79"/>
      <c r="AA49" s="79"/>
      <c r="AB49" s="79"/>
      <c r="AC49" s="79"/>
      <c r="AD49" s="79"/>
      <c r="AE49" s="75"/>
      <c r="AF49" s="75"/>
      <c r="AG49" s="12" t="s">
        <v>727</v>
      </c>
    </row>
    <row r="50" spans="2:34" ht="28.5" customHeight="1">
      <c r="B50" s="75">
        <v>43</v>
      </c>
      <c r="C50" s="75">
        <v>43</v>
      </c>
      <c r="D50" s="87" t="s">
        <v>577</v>
      </c>
      <c r="E50" s="18" t="s">
        <v>578</v>
      </c>
      <c r="F50" s="12" t="s">
        <v>1</v>
      </c>
      <c r="G50" s="18" t="s">
        <v>14</v>
      </c>
      <c r="H50" s="44">
        <f t="shared" si="0"/>
        <v>60000</v>
      </c>
      <c r="I50" s="18"/>
      <c r="J50" s="44">
        <v>2000000</v>
      </c>
      <c r="K50" s="17">
        <f>J50*97/100-1000</f>
        <v>1939000</v>
      </c>
      <c r="L50" s="17">
        <f t="shared" si="1"/>
        <v>10000</v>
      </c>
      <c r="M50" s="17">
        <f t="shared" si="2"/>
        <v>50000</v>
      </c>
      <c r="N50" s="17"/>
      <c r="O50" s="76"/>
      <c r="P50" s="76"/>
      <c r="Q50" s="76"/>
      <c r="R50" s="12" t="s">
        <v>22</v>
      </c>
      <c r="S50" s="12"/>
      <c r="T50" s="77"/>
      <c r="U50" s="14">
        <v>1</v>
      </c>
      <c r="V50" s="14"/>
      <c r="W50" s="14"/>
      <c r="X50" s="14"/>
      <c r="Y50" s="14"/>
      <c r="Z50" s="14"/>
      <c r="AA50" s="14"/>
      <c r="AB50" s="14"/>
      <c r="AC50" s="14"/>
      <c r="AD50" s="14"/>
      <c r="AE50" s="75">
        <v>90</v>
      </c>
      <c r="AF50" s="75"/>
      <c r="AG50" s="18" t="s">
        <v>522</v>
      </c>
    </row>
    <row r="51" spans="2:34" ht="56.25" customHeight="1">
      <c r="B51" s="11">
        <v>44</v>
      </c>
      <c r="C51" s="75">
        <v>44</v>
      </c>
      <c r="D51" s="78" t="s">
        <v>579</v>
      </c>
      <c r="E51" s="71" t="s">
        <v>85</v>
      </c>
      <c r="F51" s="45" t="s">
        <v>528</v>
      </c>
      <c r="G51" s="18" t="s">
        <v>19</v>
      </c>
      <c r="H51" s="44">
        <f t="shared" si="0"/>
        <v>15000</v>
      </c>
      <c r="I51" s="18"/>
      <c r="J51" s="112">
        <v>500000</v>
      </c>
      <c r="K51" s="17">
        <f>J51*97/100</f>
        <v>485000</v>
      </c>
      <c r="L51" s="17">
        <f t="shared" si="1"/>
        <v>2500</v>
      </c>
      <c r="M51" s="17">
        <f t="shared" si="2"/>
        <v>12500</v>
      </c>
      <c r="N51" s="17">
        <v>12500</v>
      </c>
      <c r="O51" s="76">
        <f>479000+M51</f>
        <v>491500</v>
      </c>
      <c r="P51" s="76">
        <v>479000</v>
      </c>
      <c r="Q51" s="76">
        <v>491500</v>
      </c>
      <c r="R51" s="12" t="s">
        <v>22</v>
      </c>
      <c r="S51" s="12"/>
      <c r="T51" s="89"/>
      <c r="U51" s="75"/>
      <c r="V51" s="75"/>
      <c r="W51" s="75"/>
      <c r="X51" s="75"/>
      <c r="Y51" s="75"/>
      <c r="Z51" s="75"/>
      <c r="AA51" s="75"/>
      <c r="AB51" s="75"/>
      <c r="AC51" s="75"/>
      <c r="AD51" s="75">
        <v>1</v>
      </c>
      <c r="AE51" s="75">
        <f>441+404</f>
        <v>845</v>
      </c>
      <c r="AF51" s="75">
        <v>286</v>
      </c>
      <c r="AG51" s="12" t="s">
        <v>72</v>
      </c>
      <c r="AH51" s="2">
        <f>441+404</f>
        <v>845</v>
      </c>
    </row>
    <row r="52" spans="2:34" ht="42" customHeight="1">
      <c r="B52" s="75">
        <v>45</v>
      </c>
      <c r="C52" s="75">
        <v>45</v>
      </c>
      <c r="D52" s="78" t="s">
        <v>580</v>
      </c>
      <c r="E52" s="18" t="s">
        <v>158</v>
      </c>
      <c r="F52" s="12" t="s">
        <v>1</v>
      </c>
      <c r="G52" s="18" t="s">
        <v>14</v>
      </c>
      <c r="H52" s="44">
        <f t="shared" si="0"/>
        <v>30000</v>
      </c>
      <c r="I52" s="18">
        <v>0</v>
      </c>
      <c r="J52" s="44">
        <v>1000000</v>
      </c>
      <c r="K52" s="17">
        <f>J52*97/100</f>
        <v>970000</v>
      </c>
      <c r="L52" s="17">
        <f t="shared" si="1"/>
        <v>5000</v>
      </c>
      <c r="M52" s="17">
        <f t="shared" si="2"/>
        <v>25000</v>
      </c>
      <c r="N52" s="17">
        <v>25000</v>
      </c>
      <c r="O52" s="76">
        <f>970000+M52</f>
        <v>995000</v>
      </c>
      <c r="P52" s="76">
        <v>970000</v>
      </c>
      <c r="Q52" s="95">
        <v>995000</v>
      </c>
      <c r="R52" s="12" t="s">
        <v>22</v>
      </c>
      <c r="S52" s="12" t="s">
        <v>581</v>
      </c>
      <c r="T52" s="89"/>
      <c r="U52" s="75"/>
      <c r="V52" s="75"/>
      <c r="W52" s="75"/>
      <c r="X52" s="75"/>
      <c r="Y52" s="75"/>
      <c r="Z52" s="75"/>
      <c r="AA52" s="75"/>
      <c r="AB52" s="75"/>
      <c r="AC52" s="75"/>
      <c r="AD52" s="75">
        <v>1</v>
      </c>
      <c r="AE52" s="75">
        <f>35+30</f>
        <v>65</v>
      </c>
      <c r="AF52" s="75">
        <v>25</v>
      </c>
      <c r="AG52" s="12" t="s">
        <v>72</v>
      </c>
      <c r="AH52" s="2">
        <f>35+30</f>
        <v>65</v>
      </c>
    </row>
    <row r="53" spans="2:34" ht="47.25">
      <c r="B53" s="75">
        <v>46</v>
      </c>
      <c r="C53" s="75">
        <v>46</v>
      </c>
      <c r="D53" s="78" t="s">
        <v>582</v>
      </c>
      <c r="E53" s="18" t="s">
        <v>158</v>
      </c>
      <c r="F53" s="12" t="s">
        <v>1</v>
      </c>
      <c r="G53" s="18" t="s">
        <v>14</v>
      </c>
      <c r="H53" s="44">
        <f t="shared" si="0"/>
        <v>30000</v>
      </c>
      <c r="I53" s="18"/>
      <c r="J53" s="44">
        <v>1000000</v>
      </c>
      <c r="K53" s="17">
        <f>J53*97/100</f>
        <v>970000</v>
      </c>
      <c r="L53" s="17">
        <f t="shared" si="1"/>
        <v>5000</v>
      </c>
      <c r="M53" s="17">
        <f t="shared" si="2"/>
        <v>25000</v>
      </c>
      <c r="N53" s="17">
        <v>25000</v>
      </c>
      <c r="O53" s="76">
        <f>K53+M53</f>
        <v>995000</v>
      </c>
      <c r="P53" s="76">
        <v>970000</v>
      </c>
      <c r="Q53" s="76">
        <v>995000</v>
      </c>
      <c r="R53" s="12" t="s">
        <v>22</v>
      </c>
      <c r="S53" s="12" t="s">
        <v>583</v>
      </c>
      <c r="T53" s="89"/>
      <c r="U53" s="75"/>
      <c r="V53" s="75"/>
      <c r="W53" s="75"/>
      <c r="X53" s="75"/>
      <c r="Y53" s="75"/>
      <c r="Z53" s="75"/>
      <c r="AA53" s="75"/>
      <c r="AB53" s="75"/>
      <c r="AC53" s="75"/>
      <c r="AD53" s="75">
        <v>1</v>
      </c>
      <c r="AE53" s="75">
        <v>200</v>
      </c>
      <c r="AF53" s="75"/>
      <c r="AG53" s="12" t="s">
        <v>72</v>
      </c>
    </row>
    <row r="54" spans="2:34" ht="50.25" customHeight="1">
      <c r="B54" s="11">
        <v>47</v>
      </c>
      <c r="C54" s="75">
        <v>47</v>
      </c>
      <c r="D54" s="78" t="s">
        <v>584</v>
      </c>
      <c r="E54" s="82" t="s">
        <v>585</v>
      </c>
      <c r="F54" s="12" t="s">
        <v>1</v>
      </c>
      <c r="G54" s="18" t="s">
        <v>14</v>
      </c>
      <c r="H54" s="44">
        <f t="shared" si="0"/>
        <v>30000</v>
      </c>
      <c r="I54" s="18">
        <v>1000</v>
      </c>
      <c r="J54" s="44">
        <v>1000000</v>
      </c>
      <c r="K54" s="17">
        <f>J54*97/100-1000</f>
        <v>969000</v>
      </c>
      <c r="L54" s="17">
        <f t="shared" si="1"/>
        <v>5000</v>
      </c>
      <c r="M54" s="17">
        <f t="shared" si="2"/>
        <v>25000</v>
      </c>
      <c r="N54" s="17">
        <v>25000</v>
      </c>
      <c r="O54" s="76">
        <f>938069+M54+1000</f>
        <v>964069</v>
      </c>
      <c r="P54" s="76">
        <v>938069</v>
      </c>
      <c r="Q54" s="76">
        <v>964069</v>
      </c>
      <c r="R54" s="12" t="s">
        <v>22</v>
      </c>
      <c r="S54" s="12" t="s">
        <v>586</v>
      </c>
      <c r="T54" s="90" t="s">
        <v>521</v>
      </c>
      <c r="U54" s="75"/>
      <c r="V54" s="75"/>
      <c r="W54" s="75"/>
      <c r="X54" s="75"/>
      <c r="Y54" s="75"/>
      <c r="Z54" s="75"/>
      <c r="AA54" s="75"/>
      <c r="AB54" s="75"/>
      <c r="AC54" s="75"/>
      <c r="AD54" s="75">
        <v>1</v>
      </c>
      <c r="AE54" s="75">
        <v>25</v>
      </c>
      <c r="AF54" s="75"/>
      <c r="AG54" s="12" t="s">
        <v>72</v>
      </c>
      <c r="AH54" s="2">
        <f>52+34</f>
        <v>86</v>
      </c>
    </row>
    <row r="55" spans="2:34" ht="51.75" customHeight="1">
      <c r="B55" s="75">
        <v>48</v>
      </c>
      <c r="C55" s="75">
        <v>48</v>
      </c>
      <c r="D55" s="78" t="s">
        <v>587</v>
      </c>
      <c r="E55" s="71" t="s">
        <v>585</v>
      </c>
      <c r="F55" s="45" t="s">
        <v>528</v>
      </c>
      <c r="G55" s="18" t="s">
        <v>19</v>
      </c>
      <c r="H55" s="44">
        <f t="shared" si="0"/>
        <v>15000</v>
      </c>
      <c r="I55" s="18"/>
      <c r="J55" s="112">
        <v>500000</v>
      </c>
      <c r="K55" s="17">
        <f>J55*97/100</f>
        <v>485000</v>
      </c>
      <c r="L55" s="17">
        <f t="shared" si="1"/>
        <v>2500</v>
      </c>
      <c r="M55" s="17">
        <f t="shared" si="2"/>
        <v>12500</v>
      </c>
      <c r="N55" s="17"/>
      <c r="O55" s="91"/>
      <c r="P55" s="91"/>
      <c r="Q55" s="91"/>
      <c r="R55" s="12" t="s">
        <v>22</v>
      </c>
      <c r="S55" s="46"/>
      <c r="T55" s="116"/>
      <c r="U55" s="75">
        <v>1</v>
      </c>
      <c r="V55" s="79"/>
      <c r="W55" s="79"/>
      <c r="X55" s="79"/>
      <c r="Y55" s="79"/>
      <c r="Z55" s="79"/>
      <c r="AA55" s="79"/>
      <c r="AB55" s="79"/>
      <c r="AC55" s="79"/>
      <c r="AD55" s="79"/>
      <c r="AE55" s="75"/>
      <c r="AF55" s="75"/>
      <c r="AG55" s="12" t="s">
        <v>727</v>
      </c>
    </row>
    <row r="56" spans="2:34" s="9" customFormat="1" ht="90" customHeight="1">
      <c r="B56" s="96" t="s">
        <v>5</v>
      </c>
      <c r="C56" s="96" t="s">
        <v>5</v>
      </c>
      <c r="D56" s="96" t="s">
        <v>6</v>
      </c>
      <c r="E56" s="96" t="s">
        <v>7</v>
      </c>
      <c r="F56" s="96" t="s">
        <v>8</v>
      </c>
      <c r="G56" s="96" t="s">
        <v>10</v>
      </c>
      <c r="H56" s="96" t="s">
        <v>67</v>
      </c>
      <c r="I56" s="96" t="s">
        <v>68</v>
      </c>
      <c r="J56" s="96" t="s">
        <v>70</v>
      </c>
      <c r="K56" s="96" t="s">
        <v>9</v>
      </c>
      <c r="L56" s="127" t="s">
        <v>67</v>
      </c>
      <c r="M56" s="127"/>
      <c r="N56" s="96"/>
      <c r="O56" s="96" t="s">
        <v>518</v>
      </c>
      <c r="P56" s="96" t="s">
        <v>513</v>
      </c>
      <c r="Q56" s="96" t="s">
        <v>518</v>
      </c>
      <c r="R56" s="96" t="s">
        <v>10</v>
      </c>
      <c r="S56" s="125"/>
      <c r="T56" s="96" t="s">
        <v>519</v>
      </c>
      <c r="U56" s="136" t="s">
        <v>11</v>
      </c>
      <c r="V56" s="136"/>
      <c r="W56" s="136"/>
      <c r="X56" s="136"/>
      <c r="Y56" s="136"/>
      <c r="Z56" s="136"/>
      <c r="AA56" s="136"/>
      <c r="AB56" s="136"/>
      <c r="AC56" s="136"/>
      <c r="AD56" s="136"/>
      <c r="AE56" s="126" t="s">
        <v>12</v>
      </c>
      <c r="AF56" s="126"/>
      <c r="AG56" s="103" t="s">
        <v>13</v>
      </c>
    </row>
    <row r="57" spans="2:34" ht="37.5" customHeight="1">
      <c r="B57" s="75">
        <v>49</v>
      </c>
      <c r="C57" s="75">
        <v>49</v>
      </c>
      <c r="D57" s="78" t="s">
        <v>588</v>
      </c>
      <c r="E57" s="18" t="s">
        <v>589</v>
      </c>
      <c r="F57" s="12" t="s">
        <v>1</v>
      </c>
      <c r="G57" s="18" t="s">
        <v>14</v>
      </c>
      <c r="H57" s="44">
        <f t="shared" si="0"/>
        <v>21000</v>
      </c>
      <c r="I57" s="18">
        <v>1000</v>
      </c>
      <c r="J57" s="44">
        <v>700000</v>
      </c>
      <c r="K57" s="17">
        <f t="shared" ref="K57:K64" si="4">J57*97/100-1000</f>
        <v>678000</v>
      </c>
      <c r="L57" s="17">
        <f t="shared" si="1"/>
        <v>3500</v>
      </c>
      <c r="M57" s="17">
        <f t="shared" si="2"/>
        <v>17500</v>
      </c>
      <c r="N57" s="17">
        <v>17500</v>
      </c>
      <c r="O57" s="76">
        <f>672000+1000+M57</f>
        <v>690500</v>
      </c>
      <c r="P57" s="76">
        <v>672000</v>
      </c>
      <c r="Q57" s="76">
        <v>690500</v>
      </c>
      <c r="R57" s="12" t="s">
        <v>22</v>
      </c>
      <c r="S57" s="46"/>
      <c r="T57" s="117" t="s">
        <v>521</v>
      </c>
      <c r="U57" s="75"/>
      <c r="V57" s="75"/>
      <c r="W57" s="75"/>
      <c r="X57" s="75"/>
      <c r="Y57" s="75"/>
      <c r="Z57" s="75"/>
      <c r="AA57" s="75"/>
      <c r="AB57" s="75"/>
      <c r="AC57" s="75"/>
      <c r="AD57" s="75">
        <v>1</v>
      </c>
      <c r="AE57" s="75">
        <f>63+57</f>
        <v>120</v>
      </c>
      <c r="AF57" s="75">
        <v>30</v>
      </c>
      <c r="AG57" s="12" t="s">
        <v>72</v>
      </c>
      <c r="AH57" s="2">
        <f>63+57</f>
        <v>120</v>
      </c>
    </row>
    <row r="58" spans="2:34" ht="54" customHeight="1">
      <c r="B58" s="11">
        <v>50</v>
      </c>
      <c r="C58" s="75">
        <v>50</v>
      </c>
      <c r="D58" s="78" t="s">
        <v>590</v>
      </c>
      <c r="E58" s="18" t="s">
        <v>81</v>
      </c>
      <c r="F58" s="12" t="s">
        <v>1</v>
      </c>
      <c r="G58" s="18" t="s">
        <v>14</v>
      </c>
      <c r="H58" s="44">
        <f t="shared" si="0"/>
        <v>15000</v>
      </c>
      <c r="I58" s="18"/>
      <c r="J58" s="44">
        <v>500000</v>
      </c>
      <c r="K58" s="17">
        <f t="shared" si="4"/>
        <v>484000</v>
      </c>
      <c r="L58" s="17">
        <f t="shared" si="1"/>
        <v>2500</v>
      </c>
      <c r="M58" s="17">
        <f t="shared" si="2"/>
        <v>12500</v>
      </c>
      <c r="N58" s="17"/>
      <c r="O58" s="91"/>
      <c r="P58" s="91"/>
      <c r="Q58" s="91"/>
      <c r="R58" s="12" t="s">
        <v>22</v>
      </c>
      <c r="S58" s="46"/>
      <c r="T58" s="116"/>
      <c r="U58" s="75">
        <v>1</v>
      </c>
      <c r="V58" s="79"/>
      <c r="W58" s="79"/>
      <c r="X58" s="79"/>
      <c r="Y58" s="79"/>
      <c r="Z58" s="79"/>
      <c r="AA58" s="79"/>
      <c r="AB58" s="79"/>
      <c r="AC58" s="79"/>
      <c r="AD58" s="79"/>
      <c r="AE58" s="75">
        <v>10</v>
      </c>
      <c r="AF58" s="75"/>
      <c r="AG58" s="12" t="s">
        <v>727</v>
      </c>
    </row>
    <row r="59" spans="2:34" ht="44.25" customHeight="1">
      <c r="B59" s="75">
        <v>51</v>
      </c>
      <c r="C59" s="75">
        <v>51</v>
      </c>
      <c r="D59" s="78" t="s">
        <v>591</v>
      </c>
      <c r="E59" s="18" t="s">
        <v>132</v>
      </c>
      <c r="F59" s="12" t="s">
        <v>1</v>
      </c>
      <c r="G59" s="18" t="s">
        <v>14</v>
      </c>
      <c r="H59" s="44">
        <f t="shared" si="0"/>
        <v>15000</v>
      </c>
      <c r="I59" s="18">
        <v>1000</v>
      </c>
      <c r="J59" s="44">
        <v>500000</v>
      </c>
      <c r="K59" s="17">
        <f t="shared" si="4"/>
        <v>484000</v>
      </c>
      <c r="L59" s="17">
        <f t="shared" si="1"/>
        <v>2500</v>
      </c>
      <c r="M59" s="17">
        <f t="shared" si="2"/>
        <v>12500</v>
      </c>
      <c r="N59" s="17">
        <v>12500</v>
      </c>
      <c r="O59" s="76">
        <f>478000+1000+M59</f>
        <v>491500</v>
      </c>
      <c r="P59" s="76">
        <v>478000</v>
      </c>
      <c r="Q59" s="76">
        <v>491500</v>
      </c>
      <c r="R59" s="12" t="s">
        <v>22</v>
      </c>
      <c r="S59" s="46"/>
      <c r="T59" s="117" t="s">
        <v>521</v>
      </c>
      <c r="U59" s="75"/>
      <c r="V59" s="75"/>
      <c r="W59" s="75"/>
      <c r="X59" s="75"/>
      <c r="Y59" s="75"/>
      <c r="Z59" s="75"/>
      <c r="AA59" s="75"/>
      <c r="AB59" s="75"/>
      <c r="AC59" s="75"/>
      <c r="AD59" s="75">
        <v>1</v>
      </c>
      <c r="AE59" s="75">
        <f>17+15</f>
        <v>32</v>
      </c>
      <c r="AF59" s="75">
        <v>10</v>
      </c>
      <c r="AG59" s="12" t="s">
        <v>72</v>
      </c>
      <c r="AH59" s="2">
        <f>17+15</f>
        <v>32</v>
      </c>
    </row>
    <row r="60" spans="2:34" ht="39.75" customHeight="1">
      <c r="B60" s="75">
        <v>52</v>
      </c>
      <c r="C60" s="75">
        <v>52</v>
      </c>
      <c r="D60" s="78" t="s">
        <v>592</v>
      </c>
      <c r="E60" s="82" t="s">
        <v>177</v>
      </c>
      <c r="F60" s="12" t="s">
        <v>1</v>
      </c>
      <c r="G60" s="18" t="s">
        <v>14</v>
      </c>
      <c r="H60" s="44">
        <f t="shared" si="0"/>
        <v>30000</v>
      </c>
      <c r="I60" s="18">
        <v>1000</v>
      </c>
      <c r="J60" s="44">
        <v>1000000</v>
      </c>
      <c r="K60" s="17">
        <f t="shared" si="4"/>
        <v>969000</v>
      </c>
      <c r="L60" s="17">
        <f t="shared" si="1"/>
        <v>5000</v>
      </c>
      <c r="M60" s="17">
        <f t="shared" si="2"/>
        <v>25000</v>
      </c>
      <c r="N60" s="17">
        <v>25000</v>
      </c>
      <c r="O60" s="76">
        <f>963000+1000+M60</f>
        <v>989000</v>
      </c>
      <c r="P60" s="76">
        <v>963000</v>
      </c>
      <c r="Q60" s="76">
        <v>989000</v>
      </c>
      <c r="R60" s="12" t="s">
        <v>22</v>
      </c>
      <c r="S60" s="46"/>
      <c r="T60" s="117" t="s">
        <v>521</v>
      </c>
      <c r="U60" s="75"/>
      <c r="V60" s="75"/>
      <c r="W60" s="75"/>
      <c r="X60" s="75"/>
      <c r="Y60" s="75"/>
      <c r="Z60" s="75"/>
      <c r="AA60" s="75"/>
      <c r="AB60" s="75"/>
      <c r="AC60" s="75"/>
      <c r="AD60" s="75">
        <v>1</v>
      </c>
      <c r="AE60" s="75">
        <v>100</v>
      </c>
      <c r="AF60" s="75"/>
      <c r="AG60" s="12" t="s">
        <v>72</v>
      </c>
    </row>
    <row r="61" spans="2:34" ht="39.75" customHeight="1">
      <c r="B61" s="11">
        <v>53</v>
      </c>
      <c r="C61" s="75">
        <v>53</v>
      </c>
      <c r="D61" s="78" t="s">
        <v>593</v>
      </c>
      <c r="E61" s="18" t="s">
        <v>83</v>
      </c>
      <c r="F61" s="12" t="s">
        <v>1</v>
      </c>
      <c r="G61" s="18" t="s">
        <v>14</v>
      </c>
      <c r="H61" s="44">
        <f t="shared" si="0"/>
        <v>21000</v>
      </c>
      <c r="I61" s="18">
        <v>1000</v>
      </c>
      <c r="J61" s="44">
        <v>700000</v>
      </c>
      <c r="K61" s="17">
        <f t="shared" si="4"/>
        <v>678000</v>
      </c>
      <c r="L61" s="17">
        <f t="shared" si="1"/>
        <v>3500</v>
      </c>
      <c r="M61" s="17">
        <f t="shared" si="2"/>
        <v>17500</v>
      </c>
      <c r="N61" s="17">
        <v>17500</v>
      </c>
      <c r="O61" s="76">
        <f>K61+1000+M61</f>
        <v>696500</v>
      </c>
      <c r="P61" s="76">
        <v>678000</v>
      </c>
      <c r="Q61" s="76">
        <v>696500</v>
      </c>
      <c r="R61" s="12" t="s">
        <v>22</v>
      </c>
      <c r="S61" s="46"/>
      <c r="T61" s="116"/>
      <c r="U61" s="75"/>
      <c r="V61" s="75"/>
      <c r="W61" s="75"/>
      <c r="X61" s="75"/>
      <c r="Y61" s="75"/>
      <c r="Z61" s="75"/>
      <c r="AA61" s="75"/>
      <c r="AB61" s="75"/>
      <c r="AC61" s="75"/>
      <c r="AD61" s="75">
        <v>1</v>
      </c>
      <c r="AE61" s="75">
        <v>20</v>
      </c>
      <c r="AF61" s="75"/>
      <c r="AG61" s="12" t="s">
        <v>72</v>
      </c>
      <c r="AH61" s="2">
        <v>60</v>
      </c>
    </row>
    <row r="62" spans="2:34" ht="38.25" customHeight="1">
      <c r="B62" s="75">
        <v>54</v>
      </c>
      <c r="C62" s="75">
        <v>54</v>
      </c>
      <c r="D62" s="78" t="s">
        <v>594</v>
      </c>
      <c r="E62" s="18" t="s">
        <v>83</v>
      </c>
      <c r="F62" s="12" t="s">
        <v>1</v>
      </c>
      <c r="G62" s="18" t="s">
        <v>14</v>
      </c>
      <c r="H62" s="44">
        <f t="shared" si="0"/>
        <v>15000</v>
      </c>
      <c r="I62" s="18">
        <v>1000</v>
      </c>
      <c r="J62" s="44">
        <v>500000</v>
      </c>
      <c r="K62" s="17">
        <f t="shared" si="4"/>
        <v>484000</v>
      </c>
      <c r="L62" s="17">
        <f t="shared" si="1"/>
        <v>2500</v>
      </c>
      <c r="M62" s="17">
        <f t="shared" si="2"/>
        <v>12500</v>
      </c>
      <c r="N62" s="17">
        <v>12500</v>
      </c>
      <c r="O62" s="76">
        <f>K62+1000+M62</f>
        <v>497500</v>
      </c>
      <c r="P62" s="76">
        <v>484000</v>
      </c>
      <c r="Q62" s="76">
        <v>497500</v>
      </c>
      <c r="R62" s="12" t="s">
        <v>22</v>
      </c>
      <c r="S62" s="46" t="s">
        <v>185</v>
      </c>
      <c r="T62" s="116"/>
      <c r="U62" s="75"/>
      <c r="V62" s="75"/>
      <c r="W62" s="75"/>
      <c r="X62" s="75"/>
      <c r="Y62" s="75"/>
      <c r="Z62" s="75"/>
      <c r="AA62" s="75"/>
      <c r="AB62" s="75"/>
      <c r="AC62" s="75"/>
      <c r="AD62" s="75">
        <v>1</v>
      </c>
      <c r="AE62" s="75">
        <v>25</v>
      </c>
      <c r="AF62" s="75"/>
      <c r="AG62" s="12" t="s">
        <v>72</v>
      </c>
    </row>
    <row r="63" spans="2:34" ht="29.25" customHeight="1">
      <c r="B63" s="75">
        <v>55</v>
      </c>
      <c r="C63" s="75">
        <v>55</v>
      </c>
      <c r="D63" s="78" t="s">
        <v>595</v>
      </c>
      <c r="E63" s="82" t="s">
        <v>163</v>
      </c>
      <c r="F63" s="12" t="s">
        <v>1</v>
      </c>
      <c r="G63" s="18" t="s">
        <v>14</v>
      </c>
      <c r="H63" s="44">
        <f t="shared" si="0"/>
        <v>30000</v>
      </c>
      <c r="I63" s="18">
        <v>0</v>
      </c>
      <c r="J63" s="44">
        <v>1000000</v>
      </c>
      <c r="K63" s="17">
        <f>J63*97/100</f>
        <v>970000</v>
      </c>
      <c r="L63" s="17">
        <f t="shared" si="1"/>
        <v>5000</v>
      </c>
      <c r="M63" s="17">
        <f t="shared" si="2"/>
        <v>25000</v>
      </c>
      <c r="N63" s="17">
        <v>25000</v>
      </c>
      <c r="O63" s="76">
        <f>964000+M63</f>
        <v>989000</v>
      </c>
      <c r="P63" s="76">
        <v>964000</v>
      </c>
      <c r="Q63" s="76">
        <v>989000</v>
      </c>
      <c r="R63" s="12" t="s">
        <v>22</v>
      </c>
      <c r="S63" s="46"/>
      <c r="T63" s="117" t="s">
        <v>521</v>
      </c>
      <c r="U63" s="79"/>
      <c r="V63" s="75"/>
      <c r="W63" s="75"/>
      <c r="X63" s="75"/>
      <c r="Y63" s="75"/>
      <c r="Z63" s="75"/>
      <c r="AA63" s="75"/>
      <c r="AB63" s="75"/>
      <c r="AC63" s="75"/>
      <c r="AD63" s="75">
        <v>1</v>
      </c>
      <c r="AE63" s="75">
        <v>180</v>
      </c>
      <c r="AF63" s="75"/>
      <c r="AG63" s="12" t="s">
        <v>72</v>
      </c>
    </row>
    <row r="64" spans="2:34" ht="41.25" customHeight="1">
      <c r="B64" s="11">
        <v>56</v>
      </c>
      <c r="C64" s="75">
        <v>56</v>
      </c>
      <c r="D64" s="78" t="s">
        <v>596</v>
      </c>
      <c r="E64" s="18" t="s">
        <v>597</v>
      </c>
      <c r="F64" s="12" t="s">
        <v>1</v>
      </c>
      <c r="G64" s="18" t="s">
        <v>14</v>
      </c>
      <c r="H64" s="44">
        <f t="shared" si="0"/>
        <v>15000</v>
      </c>
      <c r="I64" s="18"/>
      <c r="J64" s="44">
        <v>500000</v>
      </c>
      <c r="K64" s="17">
        <f t="shared" si="4"/>
        <v>484000</v>
      </c>
      <c r="L64" s="17">
        <f t="shared" si="1"/>
        <v>2500</v>
      </c>
      <c r="M64" s="17">
        <f t="shared" si="2"/>
        <v>12500</v>
      </c>
      <c r="N64" s="17"/>
      <c r="O64" s="91"/>
      <c r="P64" s="91"/>
      <c r="Q64" s="91"/>
      <c r="R64" s="12" t="s">
        <v>22</v>
      </c>
      <c r="S64" s="12"/>
      <c r="T64" s="89"/>
      <c r="U64" s="75">
        <v>1</v>
      </c>
      <c r="V64" s="79"/>
      <c r="W64" s="79"/>
      <c r="X64" s="79"/>
      <c r="Y64" s="79"/>
      <c r="Z64" s="79"/>
      <c r="AA64" s="79"/>
      <c r="AB64" s="79"/>
      <c r="AC64" s="79"/>
      <c r="AD64" s="79"/>
      <c r="AE64" s="75">
        <v>9</v>
      </c>
      <c r="AF64" s="75"/>
      <c r="AG64" s="12" t="s">
        <v>727</v>
      </c>
    </row>
    <row r="65" spans="1:33" ht="47.25">
      <c r="B65" s="75">
        <v>57</v>
      </c>
      <c r="C65" s="75">
        <v>57</v>
      </c>
      <c r="D65" s="78" t="s">
        <v>598</v>
      </c>
      <c r="E65" s="71" t="s">
        <v>162</v>
      </c>
      <c r="F65" s="45" t="s">
        <v>528</v>
      </c>
      <c r="G65" s="18" t="s">
        <v>19</v>
      </c>
      <c r="H65" s="44">
        <f t="shared" si="0"/>
        <v>15000</v>
      </c>
      <c r="I65" s="18"/>
      <c r="J65" s="112">
        <v>500000</v>
      </c>
      <c r="K65" s="17">
        <f>J65*97/100</f>
        <v>485000</v>
      </c>
      <c r="L65" s="17">
        <f t="shared" si="1"/>
        <v>2500</v>
      </c>
      <c r="M65" s="17">
        <f t="shared" si="2"/>
        <v>12500</v>
      </c>
      <c r="N65" s="17">
        <v>12500</v>
      </c>
      <c r="O65" s="76">
        <f>479000+M65</f>
        <v>491500</v>
      </c>
      <c r="P65" s="76">
        <v>479000</v>
      </c>
      <c r="Q65" s="76">
        <v>491500</v>
      </c>
      <c r="R65" s="12" t="s">
        <v>22</v>
      </c>
      <c r="S65" s="12"/>
      <c r="T65" s="89"/>
      <c r="U65" s="75"/>
      <c r="V65" s="75"/>
      <c r="W65" s="75"/>
      <c r="X65" s="75"/>
      <c r="Y65" s="75"/>
      <c r="Z65" s="75"/>
      <c r="AA65" s="75"/>
      <c r="AB65" s="75"/>
      <c r="AC65" s="75"/>
      <c r="AD65" s="75">
        <v>1</v>
      </c>
      <c r="AE65" s="75">
        <v>45</v>
      </c>
      <c r="AF65" s="75">
        <f>110+115</f>
        <v>225</v>
      </c>
      <c r="AG65" s="12" t="s">
        <v>72</v>
      </c>
    </row>
    <row r="66" spans="1:33" ht="43.5" customHeight="1">
      <c r="B66" s="75">
        <v>58</v>
      </c>
      <c r="C66" s="75">
        <v>58</v>
      </c>
      <c r="D66" s="78" t="s">
        <v>599</v>
      </c>
      <c r="E66" s="82" t="s">
        <v>139</v>
      </c>
      <c r="F66" s="12" t="s">
        <v>1</v>
      </c>
      <c r="G66" s="18" t="s">
        <v>14</v>
      </c>
      <c r="H66" s="44">
        <f t="shared" si="0"/>
        <v>30000</v>
      </c>
      <c r="I66" s="18"/>
      <c r="J66" s="44">
        <v>1000000</v>
      </c>
      <c r="K66" s="17">
        <f>J66*97/100-1000</f>
        <v>969000</v>
      </c>
      <c r="L66" s="17">
        <f t="shared" si="1"/>
        <v>5000</v>
      </c>
      <c r="M66" s="17">
        <f t="shared" si="2"/>
        <v>25000</v>
      </c>
      <c r="N66" s="17"/>
      <c r="O66" s="91"/>
      <c r="P66" s="91"/>
      <c r="Q66" s="91"/>
      <c r="R66" s="12" t="s">
        <v>164</v>
      </c>
      <c r="S66" s="12"/>
      <c r="T66" s="89"/>
      <c r="U66" s="75">
        <v>1</v>
      </c>
      <c r="V66" s="79"/>
      <c r="W66" s="79"/>
      <c r="X66" s="79"/>
      <c r="Y66" s="79"/>
      <c r="Z66" s="79"/>
      <c r="AA66" s="79"/>
      <c r="AB66" s="79"/>
      <c r="AC66" s="79"/>
      <c r="AD66" s="79"/>
      <c r="AE66" s="75">
        <v>128</v>
      </c>
      <c r="AF66" s="75"/>
      <c r="AG66" s="12" t="s">
        <v>727</v>
      </c>
    </row>
    <row r="67" spans="1:33" ht="70.5" customHeight="1">
      <c r="B67" s="11">
        <v>59</v>
      </c>
      <c r="C67" s="75">
        <v>59</v>
      </c>
      <c r="D67" s="78" t="s">
        <v>600</v>
      </c>
      <c r="E67" s="82" t="s">
        <v>139</v>
      </c>
      <c r="F67" s="12" t="s">
        <v>1</v>
      </c>
      <c r="G67" s="18" t="s">
        <v>14</v>
      </c>
      <c r="H67" s="44">
        <f t="shared" si="0"/>
        <v>15000</v>
      </c>
      <c r="I67" s="18"/>
      <c r="J67" s="44">
        <v>500000</v>
      </c>
      <c r="K67" s="17">
        <f>J67*97/100-1000</f>
        <v>484000</v>
      </c>
      <c r="L67" s="17">
        <f t="shared" si="1"/>
        <v>2500</v>
      </c>
      <c r="M67" s="17">
        <f t="shared" si="2"/>
        <v>12500</v>
      </c>
      <c r="N67" s="17"/>
      <c r="O67" s="91"/>
      <c r="P67" s="91"/>
      <c r="Q67" s="91"/>
      <c r="R67" s="12" t="s">
        <v>22</v>
      </c>
      <c r="S67" s="12"/>
      <c r="T67" s="89"/>
      <c r="U67" s="75">
        <v>1</v>
      </c>
      <c r="V67" s="79"/>
      <c r="W67" s="79"/>
      <c r="X67" s="79"/>
      <c r="Y67" s="79"/>
      <c r="Z67" s="79"/>
      <c r="AA67" s="79"/>
      <c r="AB67" s="79"/>
      <c r="AC67" s="79"/>
      <c r="AD67" s="79"/>
      <c r="AE67" s="75">
        <v>12</v>
      </c>
      <c r="AF67" s="75"/>
      <c r="AG67" s="12" t="s">
        <v>727</v>
      </c>
    </row>
    <row r="68" spans="1:33" ht="27" customHeight="1">
      <c r="B68" s="75">
        <v>60</v>
      </c>
      <c r="C68" s="75">
        <v>60</v>
      </c>
      <c r="D68" s="78" t="s">
        <v>601</v>
      </c>
      <c r="E68" s="82" t="s">
        <v>139</v>
      </c>
      <c r="F68" s="12" t="s">
        <v>1</v>
      </c>
      <c r="G68" s="18" t="s">
        <v>14</v>
      </c>
      <c r="H68" s="44">
        <f t="shared" si="0"/>
        <v>15000</v>
      </c>
      <c r="I68" s="18"/>
      <c r="J68" s="44">
        <v>500000</v>
      </c>
      <c r="K68" s="17">
        <f>J68*97/100-1000</f>
        <v>484000</v>
      </c>
      <c r="L68" s="17">
        <f t="shared" si="1"/>
        <v>2500</v>
      </c>
      <c r="M68" s="17">
        <f t="shared" si="2"/>
        <v>12500</v>
      </c>
      <c r="N68" s="17"/>
      <c r="O68" s="91"/>
      <c r="P68" s="91"/>
      <c r="Q68" s="91"/>
      <c r="R68" s="12" t="s">
        <v>22</v>
      </c>
      <c r="S68" s="12"/>
      <c r="T68" s="89"/>
      <c r="U68" s="75">
        <v>1</v>
      </c>
      <c r="V68" s="75"/>
      <c r="W68" s="75"/>
      <c r="X68" s="75"/>
      <c r="Y68" s="75"/>
      <c r="Z68" s="79"/>
      <c r="AA68" s="79"/>
      <c r="AB68" s="79"/>
      <c r="AC68" s="79"/>
      <c r="AD68" s="79"/>
      <c r="AE68" s="75">
        <v>168</v>
      </c>
      <c r="AF68" s="75"/>
      <c r="AG68" s="12" t="s">
        <v>727</v>
      </c>
    </row>
    <row r="69" spans="1:33" ht="36" customHeight="1">
      <c r="B69" s="75">
        <v>61</v>
      </c>
      <c r="C69" s="75">
        <v>61</v>
      </c>
      <c r="D69" s="42" t="s">
        <v>602</v>
      </c>
      <c r="E69" s="18" t="s">
        <v>139</v>
      </c>
      <c r="F69" s="12" t="s">
        <v>97</v>
      </c>
      <c r="G69" s="18" t="s">
        <v>17</v>
      </c>
      <c r="H69" s="44">
        <f t="shared" si="0"/>
        <v>15000</v>
      </c>
      <c r="I69" s="18"/>
      <c r="J69" s="111">
        <v>500000</v>
      </c>
      <c r="K69" s="17">
        <f>J69*97/100</f>
        <v>485000</v>
      </c>
      <c r="L69" s="17">
        <f t="shared" si="1"/>
        <v>2500</v>
      </c>
      <c r="M69" s="17">
        <f t="shared" si="2"/>
        <v>12500</v>
      </c>
      <c r="N69" s="17"/>
      <c r="O69" s="91"/>
      <c r="P69" s="91"/>
      <c r="Q69" s="91"/>
      <c r="R69" s="12" t="s">
        <v>22</v>
      </c>
      <c r="S69" s="12"/>
      <c r="T69" s="89"/>
      <c r="U69" s="75">
        <v>1</v>
      </c>
      <c r="V69" s="79"/>
      <c r="W69" s="79"/>
      <c r="X69" s="79"/>
      <c r="Y69" s="79"/>
      <c r="Z69" s="79"/>
      <c r="AA69" s="79"/>
      <c r="AB69" s="79"/>
      <c r="AC69" s="79"/>
      <c r="AD69" s="79"/>
      <c r="AE69" s="75">
        <v>260</v>
      </c>
      <c r="AF69" s="75"/>
      <c r="AG69" s="18" t="s">
        <v>522</v>
      </c>
    </row>
    <row r="70" spans="1:33" ht="36" customHeight="1">
      <c r="B70" s="11">
        <v>62</v>
      </c>
      <c r="C70" s="75">
        <v>62</v>
      </c>
      <c r="D70" s="42" t="s">
        <v>603</v>
      </c>
      <c r="E70" s="59" t="s">
        <v>139</v>
      </c>
      <c r="F70" s="12" t="s">
        <v>525</v>
      </c>
      <c r="G70" s="18" t="s">
        <v>16</v>
      </c>
      <c r="H70" s="44">
        <f t="shared" si="0"/>
        <v>15000</v>
      </c>
      <c r="I70" s="18"/>
      <c r="J70" s="111">
        <v>500000</v>
      </c>
      <c r="K70" s="17">
        <f>J70*97/100</f>
        <v>485000</v>
      </c>
      <c r="L70" s="17">
        <f t="shared" si="1"/>
        <v>2500</v>
      </c>
      <c r="M70" s="17">
        <f t="shared" si="2"/>
        <v>12500</v>
      </c>
      <c r="N70" s="17">
        <v>12500</v>
      </c>
      <c r="O70" s="76">
        <f>479000+M70</f>
        <v>491500</v>
      </c>
      <c r="P70" s="76">
        <v>479000</v>
      </c>
      <c r="Q70" s="76">
        <v>491500</v>
      </c>
      <c r="R70" s="12" t="s">
        <v>22</v>
      </c>
      <c r="S70" s="12"/>
      <c r="T70" s="89"/>
      <c r="U70" s="75"/>
      <c r="V70" s="75"/>
      <c r="W70" s="75"/>
      <c r="X70" s="75"/>
      <c r="Y70" s="75"/>
      <c r="Z70" s="75"/>
      <c r="AA70" s="75"/>
      <c r="AB70" s="75"/>
      <c r="AC70" s="75"/>
      <c r="AD70" s="75">
        <v>1</v>
      </c>
      <c r="AE70" s="75">
        <f>230+181</f>
        <v>411</v>
      </c>
      <c r="AF70" s="75">
        <v>260</v>
      </c>
      <c r="AG70" s="12" t="s">
        <v>72</v>
      </c>
    </row>
    <row r="71" spans="1:33" ht="47.25">
      <c r="B71" s="75">
        <v>63</v>
      </c>
      <c r="C71" s="75">
        <v>63</v>
      </c>
      <c r="D71" s="78" t="s">
        <v>604</v>
      </c>
      <c r="E71" s="71" t="s">
        <v>139</v>
      </c>
      <c r="F71" s="45" t="s">
        <v>528</v>
      </c>
      <c r="G71" s="18" t="s">
        <v>19</v>
      </c>
      <c r="H71" s="44">
        <f t="shared" si="0"/>
        <v>4200</v>
      </c>
      <c r="I71" s="18"/>
      <c r="J71" s="112">
        <v>140000</v>
      </c>
      <c r="K71" s="17">
        <f>J71*97/100</f>
        <v>135800</v>
      </c>
      <c r="L71" s="17">
        <f t="shared" si="1"/>
        <v>700</v>
      </c>
      <c r="M71" s="17">
        <f t="shared" si="2"/>
        <v>3500</v>
      </c>
      <c r="N71" s="17">
        <v>3500</v>
      </c>
      <c r="O71" s="76">
        <f>135800+M71</f>
        <v>139300</v>
      </c>
      <c r="P71" s="76">
        <v>135800</v>
      </c>
      <c r="Q71" s="76">
        <v>139300</v>
      </c>
      <c r="R71" s="12" t="s">
        <v>22</v>
      </c>
      <c r="S71" s="12"/>
      <c r="T71" s="90" t="s">
        <v>508</v>
      </c>
      <c r="U71" s="75"/>
      <c r="V71" s="75"/>
      <c r="W71" s="75"/>
      <c r="X71" s="75"/>
      <c r="Y71" s="75"/>
      <c r="Z71" s="75"/>
      <c r="AA71" s="75"/>
      <c r="AB71" s="75"/>
      <c r="AC71" s="75"/>
      <c r="AD71" s="75">
        <v>1</v>
      </c>
      <c r="AE71" s="75">
        <v>378</v>
      </c>
      <c r="AF71" s="75"/>
      <c r="AG71" s="12" t="s">
        <v>72</v>
      </c>
    </row>
    <row r="72" spans="1:33" ht="36.75" customHeight="1">
      <c r="B72" s="75">
        <v>64</v>
      </c>
      <c r="C72" s="75">
        <v>64</v>
      </c>
      <c r="D72" s="78" t="s">
        <v>605</v>
      </c>
      <c r="E72" s="18" t="s">
        <v>140</v>
      </c>
      <c r="F72" s="12" t="s">
        <v>1</v>
      </c>
      <c r="G72" s="18" t="s">
        <v>14</v>
      </c>
      <c r="H72" s="44">
        <f t="shared" si="0"/>
        <v>15000</v>
      </c>
      <c r="I72" s="18"/>
      <c r="J72" s="44">
        <v>500000</v>
      </c>
      <c r="K72" s="17">
        <f>J72*97/100</f>
        <v>485000</v>
      </c>
      <c r="L72" s="17">
        <f t="shared" si="1"/>
        <v>2500</v>
      </c>
      <c r="M72" s="17">
        <f t="shared" si="2"/>
        <v>12500</v>
      </c>
      <c r="N72" s="17">
        <v>12500</v>
      </c>
      <c r="O72" s="76">
        <f>479000+M72</f>
        <v>491500</v>
      </c>
      <c r="P72" s="76">
        <v>479000</v>
      </c>
      <c r="Q72" s="76">
        <v>491500</v>
      </c>
      <c r="R72" s="12" t="s">
        <v>22</v>
      </c>
      <c r="S72" s="12"/>
      <c r="T72" s="114" t="s">
        <v>606</v>
      </c>
      <c r="U72" s="75"/>
      <c r="V72" s="75"/>
      <c r="W72" s="75"/>
      <c r="X72" s="75"/>
      <c r="Y72" s="75"/>
      <c r="Z72" s="75"/>
      <c r="AA72" s="75"/>
      <c r="AB72" s="75"/>
      <c r="AC72" s="75"/>
      <c r="AD72" s="75">
        <v>1</v>
      </c>
      <c r="AE72" s="75"/>
      <c r="AF72" s="75"/>
      <c r="AG72" s="12" t="s">
        <v>72</v>
      </c>
    </row>
    <row r="73" spans="1:33" ht="54.75" customHeight="1">
      <c r="B73" s="11">
        <v>65</v>
      </c>
      <c r="C73" s="75">
        <v>65</v>
      </c>
      <c r="D73" s="78" t="s">
        <v>607</v>
      </c>
      <c r="E73" s="71" t="s">
        <v>170</v>
      </c>
      <c r="F73" s="45" t="s">
        <v>528</v>
      </c>
      <c r="G73" s="18" t="s">
        <v>19</v>
      </c>
      <c r="H73" s="44">
        <f t="shared" si="0"/>
        <v>15000</v>
      </c>
      <c r="I73" s="18"/>
      <c r="J73" s="112">
        <v>500000</v>
      </c>
      <c r="K73" s="17">
        <f>J73*97/100</f>
        <v>485000</v>
      </c>
      <c r="L73" s="17">
        <f t="shared" si="1"/>
        <v>2500</v>
      </c>
      <c r="M73" s="17">
        <f t="shared" si="2"/>
        <v>12500</v>
      </c>
      <c r="N73" s="17"/>
      <c r="O73" s="91"/>
      <c r="P73" s="91"/>
      <c r="Q73" s="91"/>
      <c r="R73" s="12" t="s">
        <v>22</v>
      </c>
      <c r="S73" s="12"/>
      <c r="T73" s="89"/>
      <c r="U73" s="75">
        <v>1</v>
      </c>
      <c r="V73" s="75"/>
      <c r="W73" s="75"/>
      <c r="X73" s="75"/>
      <c r="Y73" s="75"/>
      <c r="Z73" s="79"/>
      <c r="AA73" s="79"/>
      <c r="AB73" s="79"/>
      <c r="AC73" s="79"/>
      <c r="AD73" s="79"/>
      <c r="AE73" s="75">
        <v>150</v>
      </c>
      <c r="AF73" s="75"/>
      <c r="AG73" s="12" t="s">
        <v>727</v>
      </c>
    </row>
    <row r="74" spans="1:33" s="9" customFormat="1" ht="90" customHeight="1">
      <c r="B74" s="96" t="s">
        <v>5</v>
      </c>
      <c r="C74" s="96" t="s">
        <v>5</v>
      </c>
      <c r="D74" s="96" t="s">
        <v>6</v>
      </c>
      <c r="E74" s="96" t="s">
        <v>7</v>
      </c>
      <c r="F74" s="96" t="s">
        <v>8</v>
      </c>
      <c r="G74" s="96" t="s">
        <v>10</v>
      </c>
      <c r="H74" s="96" t="s">
        <v>67</v>
      </c>
      <c r="I74" s="96" t="s">
        <v>68</v>
      </c>
      <c r="J74" s="96" t="s">
        <v>70</v>
      </c>
      <c r="K74" s="96" t="s">
        <v>9</v>
      </c>
      <c r="L74" s="127" t="s">
        <v>67</v>
      </c>
      <c r="M74" s="127"/>
      <c r="N74" s="96"/>
      <c r="O74" s="96" t="s">
        <v>518</v>
      </c>
      <c r="P74" s="96" t="s">
        <v>513</v>
      </c>
      <c r="Q74" s="96" t="s">
        <v>518</v>
      </c>
      <c r="R74" s="96" t="s">
        <v>10</v>
      </c>
      <c r="S74" s="125"/>
      <c r="T74" s="96" t="s">
        <v>519</v>
      </c>
      <c r="U74" s="136" t="s">
        <v>11</v>
      </c>
      <c r="V74" s="136"/>
      <c r="W74" s="136"/>
      <c r="X74" s="136"/>
      <c r="Y74" s="136"/>
      <c r="Z74" s="136"/>
      <c r="AA74" s="136"/>
      <c r="AB74" s="136"/>
      <c r="AC74" s="136"/>
      <c r="AD74" s="136"/>
      <c r="AE74" s="126" t="s">
        <v>12</v>
      </c>
      <c r="AF74" s="126"/>
      <c r="AG74" s="103" t="s">
        <v>13</v>
      </c>
    </row>
    <row r="75" spans="1:33" ht="31.5">
      <c r="B75" s="75">
        <v>66</v>
      </c>
      <c r="C75" s="75">
        <v>66</v>
      </c>
      <c r="D75" s="78" t="s">
        <v>608</v>
      </c>
      <c r="E75" s="18" t="s">
        <v>157</v>
      </c>
      <c r="F75" s="12" t="s">
        <v>1</v>
      </c>
      <c r="G75" s="18" t="s">
        <v>14</v>
      </c>
      <c r="H75" s="44">
        <f t="shared" si="0"/>
        <v>21000</v>
      </c>
      <c r="I75" s="18">
        <v>1000</v>
      </c>
      <c r="J75" s="44">
        <v>700000</v>
      </c>
      <c r="K75" s="17">
        <f>J75*97/100-1000</f>
        <v>678000</v>
      </c>
      <c r="L75" s="17">
        <f t="shared" si="1"/>
        <v>3500</v>
      </c>
      <c r="M75" s="17">
        <f t="shared" si="2"/>
        <v>17500</v>
      </c>
      <c r="N75" s="17">
        <v>17500</v>
      </c>
      <c r="O75" s="76">
        <f>K75+1000+M75</f>
        <v>696500</v>
      </c>
      <c r="P75" s="76">
        <v>678000</v>
      </c>
      <c r="Q75" s="76">
        <v>696500</v>
      </c>
      <c r="R75" s="12" t="s">
        <v>22</v>
      </c>
      <c r="S75" s="12" t="s">
        <v>609</v>
      </c>
      <c r="T75" s="89"/>
      <c r="U75" s="75"/>
      <c r="V75" s="75"/>
      <c r="W75" s="75"/>
      <c r="X75" s="75"/>
      <c r="Y75" s="75"/>
      <c r="Z75" s="75"/>
      <c r="AA75" s="75"/>
      <c r="AB75" s="75"/>
      <c r="AC75" s="75"/>
      <c r="AD75" s="75">
        <v>1</v>
      </c>
      <c r="AE75" s="75">
        <v>40</v>
      </c>
      <c r="AF75" s="75"/>
      <c r="AG75" s="12" t="s">
        <v>72</v>
      </c>
    </row>
    <row r="76" spans="1:33" ht="55.5" customHeight="1">
      <c r="B76" s="75">
        <v>67</v>
      </c>
      <c r="C76" s="75">
        <v>67</v>
      </c>
      <c r="D76" s="78" t="s">
        <v>610</v>
      </c>
      <c r="E76" s="71" t="s">
        <v>611</v>
      </c>
      <c r="F76" s="45" t="s">
        <v>528</v>
      </c>
      <c r="G76" s="18" t="s">
        <v>19</v>
      </c>
      <c r="H76" s="44">
        <f t="shared" ref="H76:H90" si="5">J76*3/100</f>
        <v>15000</v>
      </c>
      <c r="I76" s="18">
        <v>0</v>
      </c>
      <c r="J76" s="112">
        <v>500000</v>
      </c>
      <c r="K76" s="17">
        <f>J76*97/100</f>
        <v>485000</v>
      </c>
      <c r="L76" s="17">
        <f t="shared" ref="L76:L103" si="6">J76*0.5/100</f>
        <v>2500</v>
      </c>
      <c r="M76" s="17">
        <f t="shared" ref="M76:M90" si="7">J76*2.5/100</f>
        <v>12500</v>
      </c>
      <c r="N76" s="17">
        <v>12500</v>
      </c>
      <c r="O76" s="76">
        <f>479000+M76</f>
        <v>491500</v>
      </c>
      <c r="P76" s="76">
        <v>479000</v>
      </c>
      <c r="Q76" s="76">
        <v>491500</v>
      </c>
      <c r="R76" s="12" t="s">
        <v>22</v>
      </c>
      <c r="S76" s="12"/>
      <c r="T76" s="89"/>
      <c r="U76" s="75"/>
      <c r="V76" s="75"/>
      <c r="W76" s="75"/>
      <c r="X76" s="75"/>
      <c r="Y76" s="75"/>
      <c r="Z76" s="75"/>
      <c r="AA76" s="75"/>
      <c r="AB76" s="75"/>
      <c r="AC76" s="75"/>
      <c r="AD76" s="75">
        <v>1</v>
      </c>
      <c r="AE76" s="75">
        <f>235+230</f>
        <v>465</v>
      </c>
      <c r="AF76" s="75">
        <v>185</v>
      </c>
      <c r="AG76" s="12" t="s">
        <v>72</v>
      </c>
    </row>
    <row r="77" spans="1:33" ht="42" customHeight="1">
      <c r="B77" s="11">
        <v>68</v>
      </c>
      <c r="C77" s="75">
        <v>68</v>
      </c>
      <c r="D77" s="78" t="s">
        <v>612</v>
      </c>
      <c r="E77" s="18" t="s">
        <v>129</v>
      </c>
      <c r="F77" s="12" t="s">
        <v>1</v>
      </c>
      <c r="G77" s="18" t="s">
        <v>14</v>
      </c>
      <c r="H77" s="44">
        <f t="shared" si="5"/>
        <v>15000</v>
      </c>
      <c r="I77" s="18">
        <v>1000</v>
      </c>
      <c r="J77" s="44">
        <v>500000</v>
      </c>
      <c r="K77" s="17">
        <f>J77*97/100-1000</f>
        <v>484000</v>
      </c>
      <c r="L77" s="17">
        <f t="shared" si="6"/>
        <v>2500</v>
      </c>
      <c r="M77" s="17">
        <f t="shared" si="7"/>
        <v>12500</v>
      </c>
      <c r="N77" s="17">
        <v>12500</v>
      </c>
      <c r="O77" s="76">
        <f>482229.85+1000+M77</f>
        <v>495729.85</v>
      </c>
      <c r="P77" s="76">
        <v>482229.85</v>
      </c>
      <c r="Q77" s="76">
        <v>495729.85</v>
      </c>
      <c r="R77" s="12" t="s">
        <v>22</v>
      </c>
      <c r="S77" s="12"/>
      <c r="T77" s="90"/>
      <c r="U77" s="75"/>
      <c r="V77" s="75"/>
      <c r="W77" s="75"/>
      <c r="X77" s="75"/>
      <c r="Y77" s="75"/>
      <c r="Z77" s="75"/>
      <c r="AA77" s="75"/>
      <c r="AB77" s="75"/>
      <c r="AC77" s="75"/>
      <c r="AD77" s="75">
        <v>1</v>
      </c>
      <c r="AE77" s="75"/>
      <c r="AF77" s="75"/>
      <c r="AG77" s="12" t="s">
        <v>72</v>
      </c>
    </row>
    <row r="78" spans="1:33" s="47" customFormat="1" ht="34.5" customHeight="1">
      <c r="A78" s="2"/>
      <c r="B78" s="75">
        <v>69</v>
      </c>
      <c r="C78" s="75">
        <v>69</v>
      </c>
      <c r="D78" s="78" t="s">
        <v>613</v>
      </c>
      <c r="E78" s="18" t="s">
        <v>34</v>
      </c>
      <c r="F78" s="12" t="s">
        <v>1</v>
      </c>
      <c r="G78" s="18" t="s">
        <v>14</v>
      </c>
      <c r="H78" s="44">
        <f t="shared" si="5"/>
        <v>30000</v>
      </c>
      <c r="I78" s="18">
        <v>1000</v>
      </c>
      <c r="J78" s="44">
        <v>1000000</v>
      </c>
      <c r="K78" s="17">
        <f>J78*97/100-1000</f>
        <v>969000</v>
      </c>
      <c r="L78" s="17">
        <f t="shared" si="6"/>
        <v>5000</v>
      </c>
      <c r="M78" s="17">
        <f t="shared" si="7"/>
        <v>25000</v>
      </c>
      <c r="N78" s="17">
        <v>25000</v>
      </c>
      <c r="O78" s="76">
        <f>963000+1000+M78+1694.6</f>
        <v>990694.6</v>
      </c>
      <c r="P78" s="76">
        <f>963000+1694.6</f>
        <v>964694.6</v>
      </c>
      <c r="Q78" s="76">
        <v>990694.6</v>
      </c>
      <c r="R78" s="12" t="s">
        <v>22</v>
      </c>
      <c r="S78" s="12"/>
      <c r="T78" s="90" t="s">
        <v>521</v>
      </c>
      <c r="U78" s="75"/>
      <c r="V78" s="75"/>
      <c r="W78" s="75"/>
      <c r="X78" s="75"/>
      <c r="Y78" s="75"/>
      <c r="Z78" s="75"/>
      <c r="AA78" s="75"/>
      <c r="AB78" s="75"/>
      <c r="AC78" s="75"/>
      <c r="AD78" s="75">
        <v>1</v>
      </c>
      <c r="AE78" s="75"/>
      <c r="AF78" s="75"/>
      <c r="AG78" s="12" t="s">
        <v>72</v>
      </c>
    </row>
    <row r="79" spans="1:33" ht="47.25">
      <c r="B79" s="75">
        <v>70</v>
      </c>
      <c r="C79" s="75">
        <v>70</v>
      </c>
      <c r="D79" s="78" t="s">
        <v>614</v>
      </c>
      <c r="E79" s="18" t="s">
        <v>34</v>
      </c>
      <c r="F79" s="12" t="s">
        <v>1</v>
      </c>
      <c r="G79" s="18" t="s">
        <v>14</v>
      </c>
      <c r="H79" s="44">
        <f t="shared" si="5"/>
        <v>15000</v>
      </c>
      <c r="I79" s="18">
        <v>1000</v>
      </c>
      <c r="J79" s="44">
        <v>500000</v>
      </c>
      <c r="K79" s="17">
        <f>J79*97/100-1000</f>
        <v>484000</v>
      </c>
      <c r="L79" s="17">
        <f t="shared" si="6"/>
        <v>2500</v>
      </c>
      <c r="M79" s="17">
        <f t="shared" si="7"/>
        <v>12500</v>
      </c>
      <c r="N79" s="17">
        <v>12500</v>
      </c>
      <c r="O79" s="76">
        <f>K79+1000+M79</f>
        <v>497500</v>
      </c>
      <c r="P79" s="76">
        <v>484000</v>
      </c>
      <c r="Q79" s="76">
        <v>497500</v>
      </c>
      <c r="R79" s="12" t="s">
        <v>22</v>
      </c>
      <c r="S79" s="12"/>
      <c r="T79" s="82" t="s">
        <v>615</v>
      </c>
      <c r="U79" s="75"/>
      <c r="V79" s="75"/>
      <c r="W79" s="75"/>
      <c r="X79" s="75"/>
      <c r="Y79" s="75"/>
      <c r="Z79" s="75"/>
      <c r="AA79" s="75"/>
      <c r="AB79" s="75"/>
      <c r="AC79" s="75"/>
      <c r="AD79" s="75">
        <v>1</v>
      </c>
      <c r="AE79" s="75"/>
      <c r="AF79" s="75"/>
      <c r="AG79" s="18" t="s">
        <v>72</v>
      </c>
    </row>
    <row r="80" spans="1:33" ht="47.25">
      <c r="B80" s="11">
        <v>71</v>
      </c>
      <c r="C80" s="75">
        <v>71</v>
      </c>
      <c r="D80" s="78" t="s">
        <v>616</v>
      </c>
      <c r="E80" s="18" t="s">
        <v>34</v>
      </c>
      <c r="F80" s="12" t="s">
        <v>1</v>
      </c>
      <c r="G80" s="18" t="s">
        <v>14</v>
      </c>
      <c r="H80" s="44">
        <f t="shared" si="5"/>
        <v>9000</v>
      </c>
      <c r="I80" s="18">
        <v>1000</v>
      </c>
      <c r="J80" s="44">
        <v>300000</v>
      </c>
      <c r="K80" s="17">
        <f>J80*97/100-1000</f>
        <v>290000</v>
      </c>
      <c r="L80" s="17">
        <f t="shared" si="6"/>
        <v>1500</v>
      </c>
      <c r="M80" s="17">
        <f t="shared" si="7"/>
        <v>7500</v>
      </c>
      <c r="N80" s="17">
        <v>7500</v>
      </c>
      <c r="O80" s="76">
        <f>K80+1000+M80</f>
        <v>298500</v>
      </c>
      <c r="P80" s="76">
        <v>290000</v>
      </c>
      <c r="Q80" s="76">
        <v>298500</v>
      </c>
      <c r="R80" s="12" t="s">
        <v>22</v>
      </c>
      <c r="S80" s="12"/>
      <c r="T80" s="82" t="s">
        <v>617</v>
      </c>
      <c r="U80" s="75"/>
      <c r="V80" s="75"/>
      <c r="W80" s="75"/>
      <c r="X80" s="75"/>
      <c r="Y80" s="75"/>
      <c r="Z80" s="75"/>
      <c r="AA80" s="75"/>
      <c r="AB80" s="75"/>
      <c r="AC80" s="75"/>
      <c r="AD80" s="75">
        <v>1</v>
      </c>
      <c r="AE80" s="75"/>
      <c r="AF80" s="75"/>
      <c r="AG80" s="18" t="s">
        <v>72</v>
      </c>
    </row>
    <row r="81" spans="2:34" ht="47.25">
      <c r="B81" s="75">
        <v>72</v>
      </c>
      <c r="C81" s="75">
        <v>72</v>
      </c>
      <c r="D81" s="78" t="s">
        <v>618</v>
      </c>
      <c r="E81" s="18" t="s">
        <v>34</v>
      </c>
      <c r="F81" s="12" t="s">
        <v>1</v>
      </c>
      <c r="G81" s="18" t="s">
        <v>14</v>
      </c>
      <c r="H81" s="44">
        <f t="shared" si="5"/>
        <v>15000</v>
      </c>
      <c r="I81" s="18">
        <v>1000</v>
      </c>
      <c r="J81" s="44">
        <v>500000</v>
      </c>
      <c r="K81" s="17">
        <f>J81*97/100-1000</f>
        <v>484000</v>
      </c>
      <c r="L81" s="17">
        <f t="shared" si="6"/>
        <v>2500</v>
      </c>
      <c r="M81" s="17">
        <f t="shared" si="7"/>
        <v>12500</v>
      </c>
      <c r="N81" s="17">
        <v>12500</v>
      </c>
      <c r="O81" s="76">
        <f>475684.25+M81+1000</f>
        <v>489184.25</v>
      </c>
      <c r="P81" s="76">
        <v>475684.25</v>
      </c>
      <c r="Q81" s="76">
        <v>489184.25</v>
      </c>
      <c r="R81" s="12" t="s">
        <v>22</v>
      </c>
      <c r="S81" s="12"/>
      <c r="T81" s="82" t="s">
        <v>617</v>
      </c>
      <c r="U81" s="75"/>
      <c r="V81" s="75"/>
      <c r="W81" s="75"/>
      <c r="X81" s="75"/>
      <c r="Y81" s="75"/>
      <c r="Z81" s="75"/>
      <c r="AA81" s="75"/>
      <c r="AB81" s="75"/>
      <c r="AC81" s="75"/>
      <c r="AD81" s="75">
        <v>1</v>
      </c>
      <c r="AE81" s="75"/>
      <c r="AF81" s="75"/>
      <c r="AG81" s="18" t="s">
        <v>72</v>
      </c>
    </row>
    <row r="82" spans="2:34" ht="47.25">
      <c r="B82" s="75">
        <v>73</v>
      </c>
      <c r="C82" s="75">
        <v>73</v>
      </c>
      <c r="D82" s="78" t="s">
        <v>619</v>
      </c>
      <c r="E82" s="18" t="s">
        <v>34</v>
      </c>
      <c r="F82" s="45" t="s">
        <v>528</v>
      </c>
      <c r="G82" s="18" t="s">
        <v>19</v>
      </c>
      <c r="H82" s="44">
        <f t="shared" si="5"/>
        <v>15000</v>
      </c>
      <c r="I82" s="18"/>
      <c r="J82" s="112">
        <v>500000</v>
      </c>
      <c r="K82" s="17">
        <f>J82*97/100</f>
        <v>485000</v>
      </c>
      <c r="L82" s="17">
        <f t="shared" si="6"/>
        <v>2500</v>
      </c>
      <c r="M82" s="17">
        <f t="shared" si="7"/>
        <v>12500</v>
      </c>
      <c r="N82" s="17"/>
      <c r="O82" s="91"/>
      <c r="P82" s="91"/>
      <c r="Q82" s="91"/>
      <c r="R82" s="12" t="s">
        <v>22</v>
      </c>
      <c r="S82" s="12"/>
      <c r="T82" s="89"/>
      <c r="U82" s="75">
        <v>1</v>
      </c>
      <c r="V82" s="75"/>
      <c r="W82" s="75"/>
      <c r="X82" s="75"/>
      <c r="Y82" s="75"/>
      <c r="Z82" s="79"/>
      <c r="AA82" s="79"/>
      <c r="AB82" s="79"/>
      <c r="AC82" s="79"/>
      <c r="AD82" s="79"/>
      <c r="AE82" s="75">
        <v>350</v>
      </c>
      <c r="AF82" s="75"/>
      <c r="AG82" s="12" t="s">
        <v>727</v>
      </c>
    </row>
    <row r="83" spans="2:34" ht="21" customHeight="1">
      <c r="B83" s="11">
        <v>74</v>
      </c>
      <c r="C83" s="75">
        <v>74</v>
      </c>
      <c r="D83" s="78" t="s">
        <v>620</v>
      </c>
      <c r="E83" s="82" t="s">
        <v>142</v>
      </c>
      <c r="F83" s="12" t="s">
        <v>1</v>
      </c>
      <c r="G83" s="18" t="s">
        <v>14</v>
      </c>
      <c r="H83" s="44">
        <f t="shared" si="5"/>
        <v>15000</v>
      </c>
      <c r="I83" s="18">
        <v>1000</v>
      </c>
      <c r="J83" s="44">
        <v>500000</v>
      </c>
      <c r="K83" s="17">
        <f>J83*97/100-1000</f>
        <v>484000</v>
      </c>
      <c r="L83" s="17">
        <f t="shared" si="6"/>
        <v>2500</v>
      </c>
      <c r="M83" s="17">
        <f t="shared" si="7"/>
        <v>12500</v>
      </c>
      <c r="N83" s="17">
        <v>12500</v>
      </c>
      <c r="O83" s="76">
        <f>K83+1000+M83</f>
        <v>497500</v>
      </c>
      <c r="P83" s="76">
        <v>484000</v>
      </c>
      <c r="Q83" s="76">
        <v>497500</v>
      </c>
      <c r="R83" s="12" t="s">
        <v>22</v>
      </c>
      <c r="S83" s="89" t="s">
        <v>621</v>
      </c>
      <c r="T83" s="89" t="s">
        <v>621</v>
      </c>
      <c r="U83" s="75"/>
      <c r="V83" s="75"/>
      <c r="W83" s="75"/>
      <c r="X83" s="75"/>
      <c r="Y83" s="75"/>
      <c r="Z83" s="75"/>
      <c r="AA83" s="75"/>
      <c r="AB83" s="75"/>
      <c r="AC83" s="75"/>
      <c r="AD83" s="75">
        <v>1</v>
      </c>
      <c r="AE83" s="75">
        <v>6</v>
      </c>
      <c r="AF83" s="75"/>
      <c r="AG83" s="18" t="s">
        <v>72</v>
      </c>
      <c r="AH83" s="2">
        <f>19+21</f>
        <v>40</v>
      </c>
    </row>
    <row r="84" spans="2:34" ht="31.5">
      <c r="B84" s="75">
        <v>75</v>
      </c>
      <c r="C84" s="75">
        <v>75</v>
      </c>
      <c r="D84" s="78" t="s">
        <v>622</v>
      </c>
      <c r="E84" s="82" t="s">
        <v>142</v>
      </c>
      <c r="F84" s="12" t="s">
        <v>1</v>
      </c>
      <c r="G84" s="18" t="s">
        <v>14</v>
      </c>
      <c r="H84" s="44">
        <f t="shared" si="5"/>
        <v>15000</v>
      </c>
      <c r="I84" s="18">
        <v>1000</v>
      </c>
      <c r="J84" s="44">
        <v>500000</v>
      </c>
      <c r="K84" s="17">
        <f>J84*97/100-1000</f>
        <v>484000</v>
      </c>
      <c r="L84" s="17">
        <f t="shared" si="6"/>
        <v>2500</v>
      </c>
      <c r="M84" s="17">
        <f t="shared" si="7"/>
        <v>12500</v>
      </c>
      <c r="N84" s="17">
        <v>12500</v>
      </c>
      <c r="O84" s="76">
        <f>K84+1000+M84</f>
        <v>497500</v>
      </c>
      <c r="P84" s="76">
        <v>484000</v>
      </c>
      <c r="Q84" s="76">
        <v>497500</v>
      </c>
      <c r="R84" s="12" t="s">
        <v>22</v>
      </c>
      <c r="S84" s="12"/>
      <c r="T84" s="89" t="s">
        <v>621</v>
      </c>
      <c r="U84" s="75"/>
      <c r="V84" s="75"/>
      <c r="W84" s="75"/>
      <c r="X84" s="75"/>
      <c r="Y84" s="75"/>
      <c r="Z84" s="75"/>
      <c r="AA84" s="75"/>
      <c r="AB84" s="75"/>
      <c r="AC84" s="75"/>
      <c r="AD84" s="75">
        <v>1</v>
      </c>
      <c r="AE84" s="75">
        <v>8</v>
      </c>
      <c r="AF84" s="75"/>
      <c r="AG84" s="18" t="s">
        <v>72</v>
      </c>
      <c r="AH84" s="2">
        <f>21+23</f>
        <v>44</v>
      </c>
    </row>
    <row r="85" spans="2:34" ht="28.5" customHeight="1">
      <c r="B85" s="75">
        <v>76</v>
      </c>
      <c r="C85" s="75">
        <v>76</v>
      </c>
      <c r="D85" s="78" t="s">
        <v>623</v>
      </c>
      <c r="E85" s="82" t="s">
        <v>142</v>
      </c>
      <c r="F85" s="12" t="s">
        <v>1</v>
      </c>
      <c r="G85" s="18" t="s">
        <v>14</v>
      </c>
      <c r="H85" s="44">
        <f t="shared" si="5"/>
        <v>21000</v>
      </c>
      <c r="I85" s="18">
        <v>1000</v>
      </c>
      <c r="J85" s="44">
        <v>700000</v>
      </c>
      <c r="K85" s="17">
        <f>J85*97/100-1000</f>
        <v>678000</v>
      </c>
      <c r="L85" s="17">
        <f t="shared" si="6"/>
        <v>3500</v>
      </c>
      <c r="M85" s="17">
        <f t="shared" si="7"/>
        <v>17500</v>
      </c>
      <c r="N85" s="17">
        <v>17500</v>
      </c>
      <c r="O85" s="76">
        <f>671866.87+1000+M85</f>
        <v>690366.87</v>
      </c>
      <c r="P85" s="76">
        <v>671866.87</v>
      </c>
      <c r="Q85" s="76">
        <v>690366.87</v>
      </c>
      <c r="R85" s="12" t="s">
        <v>22</v>
      </c>
      <c r="S85" s="12"/>
      <c r="T85" s="89"/>
      <c r="U85" s="79"/>
      <c r="V85" s="75"/>
      <c r="W85" s="75"/>
      <c r="X85" s="75"/>
      <c r="Y85" s="75"/>
      <c r="Z85" s="75"/>
      <c r="AA85" s="75"/>
      <c r="AB85" s="75"/>
      <c r="AC85" s="75"/>
      <c r="AD85" s="75">
        <v>1</v>
      </c>
      <c r="AE85" s="75"/>
      <c r="AF85" s="75"/>
      <c r="AG85" s="18" t="s">
        <v>72</v>
      </c>
    </row>
    <row r="86" spans="2:34" ht="36" customHeight="1">
      <c r="B86" s="11">
        <v>77</v>
      </c>
      <c r="C86" s="75">
        <v>77</v>
      </c>
      <c r="D86" s="78" t="s">
        <v>624</v>
      </c>
      <c r="E86" s="82" t="s">
        <v>89</v>
      </c>
      <c r="F86" s="12" t="s">
        <v>1</v>
      </c>
      <c r="G86" s="18" t="s">
        <v>14</v>
      </c>
      <c r="H86" s="44">
        <f t="shared" si="5"/>
        <v>30000</v>
      </c>
      <c r="I86" s="18">
        <v>1000</v>
      </c>
      <c r="J86" s="44">
        <v>1000000</v>
      </c>
      <c r="K86" s="17">
        <f>J86*97/100-1000</f>
        <v>969000</v>
      </c>
      <c r="L86" s="17">
        <f t="shared" si="6"/>
        <v>5000</v>
      </c>
      <c r="M86" s="17">
        <f t="shared" si="7"/>
        <v>25000</v>
      </c>
      <c r="N86" s="17">
        <v>25000</v>
      </c>
      <c r="O86" s="76">
        <f>K86+1000+M86</f>
        <v>995000</v>
      </c>
      <c r="P86" s="76">
        <v>969000</v>
      </c>
      <c r="Q86" s="76">
        <v>995000</v>
      </c>
      <c r="R86" s="12" t="s">
        <v>22</v>
      </c>
      <c r="S86" s="12"/>
      <c r="T86" s="89"/>
      <c r="U86" s="75"/>
      <c r="V86" s="75"/>
      <c r="W86" s="75"/>
      <c r="X86" s="75"/>
      <c r="Y86" s="75"/>
      <c r="Z86" s="75"/>
      <c r="AA86" s="75"/>
      <c r="AB86" s="75"/>
      <c r="AC86" s="75"/>
      <c r="AD86" s="75">
        <v>1</v>
      </c>
      <c r="AE86" s="75">
        <f>588+596</f>
        <v>1184</v>
      </c>
      <c r="AF86" s="75">
        <v>250</v>
      </c>
      <c r="AG86" s="18" t="s">
        <v>72</v>
      </c>
    </row>
    <row r="87" spans="2:34" ht="36" customHeight="1">
      <c r="B87" s="75">
        <v>78</v>
      </c>
      <c r="C87" s="75">
        <v>78</v>
      </c>
      <c r="D87" s="78" t="s">
        <v>625</v>
      </c>
      <c r="E87" s="18" t="s">
        <v>30</v>
      </c>
      <c r="F87" s="12" t="s">
        <v>1</v>
      </c>
      <c r="G87" s="18" t="s">
        <v>14</v>
      </c>
      <c r="H87" s="44">
        <f t="shared" si="5"/>
        <v>30000</v>
      </c>
      <c r="I87" s="44">
        <v>0</v>
      </c>
      <c r="J87" s="44">
        <v>1000000</v>
      </c>
      <c r="K87" s="17">
        <f t="shared" ref="K87:K92" si="8">J87*97/100</f>
        <v>970000</v>
      </c>
      <c r="L87" s="17">
        <f t="shared" si="6"/>
        <v>5000</v>
      </c>
      <c r="M87" s="17">
        <f t="shared" si="7"/>
        <v>25000</v>
      </c>
      <c r="N87" s="17">
        <v>25000</v>
      </c>
      <c r="O87" s="76">
        <f>K87+M87</f>
        <v>995000</v>
      </c>
      <c r="P87" s="76">
        <v>970000</v>
      </c>
      <c r="Q87" s="76">
        <v>995000</v>
      </c>
      <c r="R87" s="12" t="s">
        <v>22</v>
      </c>
      <c r="S87" s="12"/>
      <c r="T87" s="118" t="s">
        <v>626</v>
      </c>
      <c r="U87" s="75"/>
      <c r="V87" s="75"/>
      <c r="W87" s="75"/>
      <c r="X87" s="75"/>
      <c r="Y87" s="75"/>
      <c r="Z87" s="75"/>
      <c r="AA87" s="75"/>
      <c r="AB87" s="75"/>
      <c r="AC87" s="75"/>
      <c r="AD87" s="75">
        <v>1</v>
      </c>
      <c r="AE87" s="75">
        <v>465</v>
      </c>
      <c r="AF87" s="75"/>
      <c r="AG87" s="18" t="s">
        <v>72</v>
      </c>
      <c r="AH87" s="2">
        <f>1150+1100</f>
        <v>2250</v>
      </c>
    </row>
    <row r="88" spans="2:34" ht="31.5">
      <c r="B88" s="75">
        <v>79</v>
      </c>
      <c r="C88" s="75">
        <v>79</v>
      </c>
      <c r="D88" s="78" t="s">
        <v>627</v>
      </c>
      <c r="E88" s="18" t="s">
        <v>628</v>
      </c>
      <c r="F88" s="12" t="s">
        <v>1</v>
      </c>
      <c r="G88" s="18" t="s">
        <v>14</v>
      </c>
      <c r="H88" s="44">
        <f t="shared" si="5"/>
        <v>15000</v>
      </c>
      <c r="I88" s="18">
        <v>0</v>
      </c>
      <c r="J88" s="44">
        <v>500000</v>
      </c>
      <c r="K88" s="17">
        <f t="shared" si="8"/>
        <v>485000</v>
      </c>
      <c r="L88" s="17">
        <f t="shared" si="6"/>
        <v>2500</v>
      </c>
      <c r="M88" s="17">
        <f t="shared" si="7"/>
        <v>12500</v>
      </c>
      <c r="N88" s="17">
        <v>12500</v>
      </c>
      <c r="O88" s="76">
        <f>454870.82+M88</f>
        <v>467370.82</v>
      </c>
      <c r="P88" s="76">
        <v>454870.82</v>
      </c>
      <c r="Q88" s="76">
        <v>467370.82</v>
      </c>
      <c r="R88" s="12" t="s">
        <v>22</v>
      </c>
      <c r="S88" s="12"/>
      <c r="T88" s="89"/>
      <c r="U88" s="75"/>
      <c r="V88" s="75"/>
      <c r="W88" s="75"/>
      <c r="X88" s="75"/>
      <c r="Y88" s="75"/>
      <c r="Z88" s="75"/>
      <c r="AA88" s="75"/>
      <c r="AB88" s="75"/>
      <c r="AC88" s="75"/>
      <c r="AD88" s="75">
        <v>1</v>
      </c>
      <c r="AE88" s="75">
        <f>30+22</f>
        <v>52</v>
      </c>
      <c r="AF88" s="75">
        <v>10</v>
      </c>
      <c r="AG88" s="18" t="s">
        <v>72</v>
      </c>
    </row>
    <row r="89" spans="2:34" ht="41.25" customHeight="1">
      <c r="B89" s="11">
        <v>80</v>
      </c>
      <c r="C89" s="75">
        <v>80</v>
      </c>
      <c r="D89" s="42" t="s">
        <v>629</v>
      </c>
      <c r="E89" s="71" t="s">
        <v>86</v>
      </c>
      <c r="F89" s="75" t="s">
        <v>630</v>
      </c>
      <c r="G89" s="82" t="s">
        <v>28</v>
      </c>
      <c r="H89" s="44">
        <f t="shared" si="5"/>
        <v>6000</v>
      </c>
      <c r="I89" s="82"/>
      <c r="J89" s="112">
        <v>200000</v>
      </c>
      <c r="K89" s="17">
        <f t="shared" si="8"/>
        <v>194000</v>
      </c>
      <c r="L89" s="17">
        <f t="shared" si="6"/>
        <v>1000</v>
      </c>
      <c r="M89" s="17">
        <f t="shared" si="7"/>
        <v>5000</v>
      </c>
      <c r="N89" s="17"/>
      <c r="O89" s="91"/>
      <c r="P89" s="92"/>
      <c r="Q89" s="92"/>
      <c r="R89" s="12" t="s">
        <v>22</v>
      </c>
      <c r="S89" s="12"/>
      <c r="T89" s="89"/>
      <c r="U89" s="75">
        <v>1</v>
      </c>
      <c r="V89" s="75"/>
      <c r="W89" s="75"/>
      <c r="X89" s="75"/>
      <c r="Y89" s="75"/>
      <c r="Z89" s="79"/>
      <c r="AA89" s="79"/>
      <c r="AB89" s="79"/>
      <c r="AC89" s="79"/>
      <c r="AD89" s="79"/>
      <c r="AE89" s="75">
        <v>450</v>
      </c>
      <c r="AF89" s="75"/>
      <c r="AG89" s="12" t="s">
        <v>727</v>
      </c>
    </row>
    <row r="90" spans="2:34" ht="38.25" customHeight="1">
      <c r="B90" s="75">
        <v>81</v>
      </c>
      <c r="C90" s="75">
        <v>81</v>
      </c>
      <c r="D90" s="42" t="s">
        <v>631</v>
      </c>
      <c r="E90" s="71" t="s">
        <v>83</v>
      </c>
      <c r="F90" s="75" t="s">
        <v>630</v>
      </c>
      <c r="G90" s="82" t="s">
        <v>28</v>
      </c>
      <c r="H90" s="44">
        <f t="shared" si="5"/>
        <v>4500</v>
      </c>
      <c r="I90" s="82"/>
      <c r="J90" s="112">
        <v>150000</v>
      </c>
      <c r="K90" s="17">
        <f t="shared" si="8"/>
        <v>145500</v>
      </c>
      <c r="L90" s="17">
        <f t="shared" si="6"/>
        <v>750</v>
      </c>
      <c r="M90" s="17">
        <f t="shared" si="7"/>
        <v>3750</v>
      </c>
      <c r="N90" s="17"/>
      <c r="O90" s="91"/>
      <c r="P90" s="91"/>
      <c r="Q90" s="91"/>
      <c r="R90" s="12" t="s">
        <v>22</v>
      </c>
      <c r="S90" s="12"/>
      <c r="T90" s="89"/>
      <c r="U90" s="75">
        <v>1</v>
      </c>
      <c r="V90" s="75"/>
      <c r="W90" s="75"/>
      <c r="X90" s="75"/>
      <c r="Y90" s="75"/>
      <c r="Z90" s="79"/>
      <c r="AA90" s="79"/>
      <c r="AB90" s="79"/>
      <c r="AC90" s="79"/>
      <c r="AD90" s="79"/>
      <c r="AE90" s="75"/>
      <c r="AF90" s="75"/>
      <c r="AG90" s="12" t="s">
        <v>727</v>
      </c>
    </row>
    <row r="91" spans="2:34" ht="52.5" customHeight="1">
      <c r="B91" s="75">
        <v>82</v>
      </c>
      <c r="C91" s="75">
        <v>1</v>
      </c>
      <c r="D91" s="78" t="s">
        <v>632</v>
      </c>
      <c r="E91" s="71" t="s">
        <v>83</v>
      </c>
      <c r="F91" s="12" t="s">
        <v>111</v>
      </c>
      <c r="G91" s="18" t="s">
        <v>15</v>
      </c>
      <c r="H91" s="18"/>
      <c r="I91" s="18"/>
      <c r="J91" s="112">
        <v>30000</v>
      </c>
      <c r="K91" s="17">
        <f t="shared" si="8"/>
        <v>29100</v>
      </c>
      <c r="L91" s="17">
        <f t="shared" si="6"/>
        <v>150</v>
      </c>
      <c r="M91" s="17"/>
      <c r="N91" s="17"/>
      <c r="O91" s="91"/>
      <c r="P91" s="91"/>
      <c r="Q91" s="91"/>
      <c r="R91" s="12" t="s">
        <v>22</v>
      </c>
      <c r="S91" s="12"/>
      <c r="T91" s="89"/>
      <c r="U91" s="75">
        <v>1</v>
      </c>
      <c r="V91" s="79"/>
      <c r="W91" s="79"/>
      <c r="X91" s="79"/>
      <c r="Y91" s="79"/>
      <c r="Z91" s="79"/>
      <c r="AA91" s="79"/>
      <c r="AB91" s="79"/>
      <c r="AC91" s="79"/>
      <c r="AD91" s="79"/>
      <c r="AE91" s="75"/>
      <c r="AF91" s="75"/>
      <c r="AG91" s="12" t="s">
        <v>727</v>
      </c>
    </row>
    <row r="92" spans="2:34" ht="52.5" customHeight="1">
      <c r="B92" s="11">
        <v>83</v>
      </c>
      <c r="C92" s="75">
        <v>2</v>
      </c>
      <c r="D92" s="78" t="s">
        <v>633</v>
      </c>
      <c r="E92" s="71" t="s">
        <v>177</v>
      </c>
      <c r="F92" s="12" t="s">
        <v>111</v>
      </c>
      <c r="G92" s="18" t="s">
        <v>15</v>
      </c>
      <c r="H92" s="18"/>
      <c r="I92" s="18"/>
      <c r="J92" s="112">
        <v>30000</v>
      </c>
      <c r="K92" s="17">
        <f t="shared" si="8"/>
        <v>29100</v>
      </c>
      <c r="L92" s="17">
        <f t="shared" si="6"/>
        <v>150</v>
      </c>
      <c r="M92" s="17"/>
      <c r="N92" s="17"/>
      <c r="O92" s="91"/>
      <c r="P92" s="91"/>
      <c r="Q92" s="91"/>
      <c r="R92" s="12" t="s">
        <v>22</v>
      </c>
      <c r="S92" s="12"/>
      <c r="T92" s="89"/>
      <c r="U92" s="75">
        <v>1</v>
      </c>
      <c r="V92" s="79"/>
      <c r="W92" s="79"/>
      <c r="X92" s="79"/>
      <c r="Y92" s="79"/>
      <c r="Z92" s="79"/>
      <c r="AA92" s="79"/>
      <c r="AB92" s="79"/>
      <c r="AC92" s="79"/>
      <c r="AD92" s="79"/>
      <c r="AE92" s="75"/>
      <c r="AF92" s="75"/>
      <c r="AG92" s="12" t="s">
        <v>727</v>
      </c>
    </row>
    <row r="93" spans="2:34" s="9" customFormat="1" ht="90" customHeight="1">
      <c r="B93" s="96" t="s">
        <v>5</v>
      </c>
      <c r="C93" s="96" t="s">
        <v>5</v>
      </c>
      <c r="D93" s="96" t="s">
        <v>6</v>
      </c>
      <c r="E93" s="96" t="s">
        <v>7</v>
      </c>
      <c r="F93" s="96" t="s">
        <v>8</v>
      </c>
      <c r="G93" s="96" t="s">
        <v>10</v>
      </c>
      <c r="H93" s="96" t="s">
        <v>67</v>
      </c>
      <c r="I93" s="96" t="s">
        <v>68</v>
      </c>
      <c r="J93" s="96" t="s">
        <v>70</v>
      </c>
      <c r="K93" s="96" t="s">
        <v>9</v>
      </c>
      <c r="L93" s="127" t="s">
        <v>67</v>
      </c>
      <c r="M93" s="127"/>
      <c r="N93" s="96"/>
      <c r="O93" s="96" t="s">
        <v>518</v>
      </c>
      <c r="P93" s="96" t="s">
        <v>513</v>
      </c>
      <c r="Q93" s="96" t="s">
        <v>518</v>
      </c>
      <c r="R93" s="96" t="s">
        <v>10</v>
      </c>
      <c r="S93" s="125"/>
      <c r="T93" s="96" t="s">
        <v>519</v>
      </c>
      <c r="U93" s="136" t="s">
        <v>11</v>
      </c>
      <c r="V93" s="136"/>
      <c r="W93" s="136"/>
      <c r="X93" s="136"/>
      <c r="Y93" s="136"/>
      <c r="Z93" s="136"/>
      <c r="AA93" s="136"/>
      <c r="AB93" s="136"/>
      <c r="AC93" s="136"/>
      <c r="AD93" s="136"/>
      <c r="AE93" s="126" t="s">
        <v>12</v>
      </c>
      <c r="AF93" s="126"/>
      <c r="AG93" s="103" t="s">
        <v>13</v>
      </c>
    </row>
    <row r="94" spans="2:34" ht="39.75" customHeight="1">
      <c r="B94" s="75">
        <v>84</v>
      </c>
      <c r="C94" s="75">
        <v>84</v>
      </c>
      <c r="D94" s="78" t="s">
        <v>634</v>
      </c>
      <c r="E94" s="71" t="s">
        <v>117</v>
      </c>
      <c r="F94" s="12" t="s">
        <v>111</v>
      </c>
      <c r="G94" s="18" t="s">
        <v>15</v>
      </c>
      <c r="H94" s="18"/>
      <c r="I94" s="18"/>
      <c r="J94" s="112">
        <v>30000</v>
      </c>
      <c r="K94" s="17">
        <f>J94*99.5/100</f>
        <v>29850</v>
      </c>
      <c r="L94" s="17">
        <f t="shared" si="6"/>
        <v>150</v>
      </c>
      <c r="M94" s="17"/>
      <c r="N94" s="17"/>
      <c r="O94" s="91"/>
      <c r="P94" s="91"/>
      <c r="Q94" s="91"/>
      <c r="R94" s="12" t="s">
        <v>22</v>
      </c>
      <c r="S94" s="12"/>
      <c r="T94" s="89"/>
      <c r="U94" s="75">
        <v>1</v>
      </c>
      <c r="V94" s="79"/>
      <c r="W94" s="79"/>
      <c r="X94" s="79"/>
      <c r="Y94" s="79"/>
      <c r="Z94" s="79"/>
      <c r="AA94" s="79"/>
      <c r="AB94" s="79"/>
      <c r="AC94" s="79"/>
      <c r="AD94" s="79"/>
      <c r="AE94" s="75"/>
      <c r="AF94" s="75"/>
      <c r="AG94" s="12" t="s">
        <v>727</v>
      </c>
    </row>
    <row r="95" spans="2:34" ht="25.5" customHeight="1">
      <c r="B95" s="75">
        <v>85</v>
      </c>
      <c r="C95" s="75">
        <v>85</v>
      </c>
      <c r="D95" s="87" t="s">
        <v>635</v>
      </c>
      <c r="E95" s="71" t="s">
        <v>636</v>
      </c>
      <c r="F95" s="12" t="s">
        <v>111</v>
      </c>
      <c r="G95" s="18" t="s">
        <v>15</v>
      </c>
      <c r="H95" s="18"/>
      <c r="I95" s="18"/>
      <c r="J95" s="112">
        <v>30000</v>
      </c>
      <c r="K95" s="17">
        <f>J95*99.5/100</f>
        <v>29850</v>
      </c>
      <c r="L95" s="17">
        <f t="shared" si="6"/>
        <v>150</v>
      </c>
      <c r="M95" s="92"/>
      <c r="N95" s="92"/>
      <c r="O95" s="76">
        <f>10934.84+18915.16</f>
        <v>29850</v>
      </c>
      <c r="P95" s="76">
        <v>29850</v>
      </c>
      <c r="Q95" s="76">
        <v>29850</v>
      </c>
      <c r="R95" s="12" t="s">
        <v>22</v>
      </c>
      <c r="S95" s="12"/>
      <c r="T95" s="89"/>
      <c r="U95" s="75"/>
      <c r="V95" s="75"/>
      <c r="W95" s="75"/>
      <c r="X95" s="75"/>
      <c r="Y95" s="75"/>
      <c r="Z95" s="75"/>
      <c r="AA95" s="75"/>
      <c r="AB95" s="75"/>
      <c r="AC95" s="75"/>
      <c r="AD95" s="75">
        <v>1</v>
      </c>
      <c r="AE95" s="45"/>
      <c r="AF95" s="45"/>
      <c r="AG95" s="75" t="s">
        <v>178</v>
      </c>
    </row>
    <row r="96" spans="2:34" ht="25.5" customHeight="1">
      <c r="B96" s="11">
        <v>86</v>
      </c>
      <c r="C96" s="75">
        <v>86</v>
      </c>
      <c r="D96" s="87" t="s">
        <v>637</v>
      </c>
      <c r="E96" s="71" t="s">
        <v>636</v>
      </c>
      <c r="F96" s="12" t="s">
        <v>111</v>
      </c>
      <c r="G96" s="18" t="s">
        <v>15</v>
      </c>
      <c r="H96" s="18"/>
      <c r="I96" s="18"/>
      <c r="J96" s="112">
        <v>30000</v>
      </c>
      <c r="K96" s="17">
        <f t="shared" ref="K96:K103" si="9">J96*99.5/100</f>
        <v>29850</v>
      </c>
      <c r="L96" s="17">
        <f t="shared" si="6"/>
        <v>150</v>
      </c>
      <c r="M96" s="91"/>
      <c r="N96" s="91"/>
      <c r="O96" s="76">
        <f>18915.16+10934.84</f>
        <v>29850</v>
      </c>
      <c r="P96" s="115">
        <v>29850</v>
      </c>
      <c r="Q96" s="115">
        <v>29850</v>
      </c>
      <c r="R96" s="12" t="s">
        <v>22</v>
      </c>
      <c r="S96" s="12"/>
      <c r="T96" s="89"/>
      <c r="U96" s="75"/>
      <c r="V96" s="75"/>
      <c r="W96" s="75"/>
      <c r="X96" s="75"/>
      <c r="Y96" s="75"/>
      <c r="Z96" s="75"/>
      <c r="AA96" s="75"/>
      <c r="AB96" s="75"/>
      <c r="AC96" s="75"/>
      <c r="AD96" s="75">
        <v>1</v>
      </c>
      <c r="AE96" s="45"/>
      <c r="AF96" s="45"/>
      <c r="AG96" s="75" t="s">
        <v>178</v>
      </c>
    </row>
    <row r="97" spans="2:33" ht="39" customHeight="1">
      <c r="B97" s="75">
        <v>87</v>
      </c>
      <c r="C97" s="75">
        <v>87</v>
      </c>
      <c r="D97" s="78" t="s">
        <v>638</v>
      </c>
      <c r="E97" s="71" t="s">
        <v>78</v>
      </c>
      <c r="F97" s="12" t="s">
        <v>111</v>
      </c>
      <c r="G97" s="18" t="s">
        <v>15</v>
      </c>
      <c r="H97" s="18"/>
      <c r="I97" s="18"/>
      <c r="J97" s="112">
        <v>30000</v>
      </c>
      <c r="K97" s="17">
        <f t="shared" si="9"/>
        <v>29850</v>
      </c>
      <c r="L97" s="17">
        <f t="shared" si="6"/>
        <v>150</v>
      </c>
      <c r="M97" s="91"/>
      <c r="N97" s="91"/>
      <c r="O97" s="76">
        <f>18915.16+10934.84</f>
        <v>29850</v>
      </c>
      <c r="P97" s="76">
        <v>29850</v>
      </c>
      <c r="Q97" s="76">
        <v>29850</v>
      </c>
      <c r="R97" s="12" t="s">
        <v>22</v>
      </c>
      <c r="S97" s="12"/>
      <c r="T97" s="89"/>
      <c r="U97" s="75"/>
      <c r="V97" s="75"/>
      <c r="W97" s="75"/>
      <c r="X97" s="75"/>
      <c r="Y97" s="75"/>
      <c r="Z97" s="75"/>
      <c r="AA97" s="75"/>
      <c r="AB97" s="75"/>
      <c r="AC97" s="75"/>
      <c r="AD97" s="75">
        <v>1</v>
      </c>
      <c r="AE97" s="45"/>
      <c r="AF97" s="45"/>
      <c r="AG97" s="75" t="s">
        <v>178</v>
      </c>
    </row>
    <row r="98" spans="2:33" ht="31.5" customHeight="1">
      <c r="B98" s="75">
        <v>88</v>
      </c>
      <c r="C98" s="75">
        <v>88</v>
      </c>
      <c r="D98" s="87" t="s">
        <v>639</v>
      </c>
      <c r="E98" s="71" t="s">
        <v>78</v>
      </c>
      <c r="F98" s="12" t="s">
        <v>111</v>
      </c>
      <c r="G98" s="18" t="s">
        <v>15</v>
      </c>
      <c r="H98" s="18">
        <v>150</v>
      </c>
      <c r="I98" s="18"/>
      <c r="J98" s="112">
        <v>30000</v>
      </c>
      <c r="K98" s="17">
        <f t="shared" si="9"/>
        <v>29850</v>
      </c>
      <c r="L98" s="17">
        <f t="shared" si="6"/>
        <v>150</v>
      </c>
      <c r="M98" s="91"/>
      <c r="N98" s="91"/>
      <c r="O98" s="76">
        <f>10915+18915.16</f>
        <v>29830.16</v>
      </c>
      <c r="P98" s="76">
        <f>10915+18915.16</f>
        <v>29830.16</v>
      </c>
      <c r="Q98" s="76">
        <v>29830.16</v>
      </c>
      <c r="R98" s="12" t="s">
        <v>22</v>
      </c>
      <c r="S98" s="12"/>
      <c r="T98" s="89"/>
      <c r="U98" s="75"/>
      <c r="V98" s="75"/>
      <c r="W98" s="75"/>
      <c r="X98" s="75"/>
      <c r="Y98" s="75"/>
      <c r="Z98" s="75"/>
      <c r="AA98" s="75"/>
      <c r="AB98" s="75"/>
      <c r="AC98" s="75"/>
      <c r="AD98" s="75">
        <v>1</v>
      </c>
      <c r="AE98" s="45"/>
      <c r="AF98" s="45"/>
      <c r="AG98" s="75" t="s">
        <v>178</v>
      </c>
    </row>
    <row r="99" spans="2:33" ht="31.5" customHeight="1">
      <c r="B99" s="11">
        <v>89</v>
      </c>
      <c r="C99" s="75">
        <v>89</v>
      </c>
      <c r="D99" s="87" t="s">
        <v>640</v>
      </c>
      <c r="E99" s="71" t="s">
        <v>78</v>
      </c>
      <c r="F99" s="12" t="s">
        <v>111</v>
      </c>
      <c r="G99" s="18" t="s">
        <v>15</v>
      </c>
      <c r="H99" s="18">
        <v>150</v>
      </c>
      <c r="I99" s="18"/>
      <c r="J99" s="112">
        <v>30000</v>
      </c>
      <c r="K99" s="17">
        <f t="shared" si="9"/>
        <v>29850</v>
      </c>
      <c r="L99" s="17">
        <f t="shared" si="6"/>
        <v>150</v>
      </c>
      <c r="M99" s="91"/>
      <c r="N99" s="91"/>
      <c r="O99" s="76">
        <f>18915.16+10934.84</f>
        <v>29850</v>
      </c>
      <c r="P99" s="76">
        <v>29850</v>
      </c>
      <c r="Q99" s="76">
        <v>29850</v>
      </c>
      <c r="R99" s="12" t="s">
        <v>22</v>
      </c>
      <c r="S99" s="12"/>
      <c r="T99" s="89"/>
      <c r="U99" s="75"/>
      <c r="V99" s="75"/>
      <c r="W99" s="75"/>
      <c r="X99" s="75"/>
      <c r="Y99" s="75"/>
      <c r="Z99" s="75"/>
      <c r="AA99" s="75"/>
      <c r="AB99" s="75"/>
      <c r="AC99" s="75"/>
      <c r="AD99" s="75">
        <v>1</v>
      </c>
      <c r="AE99" s="45"/>
      <c r="AF99" s="45"/>
      <c r="AG99" s="75" t="s">
        <v>178</v>
      </c>
    </row>
    <row r="100" spans="2:33" ht="52.5" customHeight="1">
      <c r="B100" s="75">
        <v>90</v>
      </c>
      <c r="C100" s="75">
        <v>90</v>
      </c>
      <c r="D100" s="78" t="s">
        <v>641</v>
      </c>
      <c r="E100" s="18" t="s">
        <v>160</v>
      </c>
      <c r="F100" s="12" t="s">
        <v>111</v>
      </c>
      <c r="G100" s="18" t="s">
        <v>15</v>
      </c>
      <c r="H100" s="18"/>
      <c r="I100" s="18"/>
      <c r="J100" s="112">
        <v>30000</v>
      </c>
      <c r="K100" s="17">
        <f t="shared" si="9"/>
        <v>29850</v>
      </c>
      <c r="L100" s="17">
        <f t="shared" si="6"/>
        <v>150</v>
      </c>
      <c r="M100" s="91"/>
      <c r="N100" s="91"/>
      <c r="O100" s="91"/>
      <c r="P100" s="91"/>
      <c r="Q100" s="91"/>
      <c r="R100" s="12" t="s">
        <v>22</v>
      </c>
      <c r="S100" s="12"/>
      <c r="T100" s="89"/>
      <c r="U100" s="75">
        <v>1</v>
      </c>
      <c r="V100" s="79"/>
      <c r="W100" s="79"/>
      <c r="X100" s="79"/>
      <c r="Y100" s="79"/>
      <c r="Z100" s="79"/>
      <c r="AA100" s="79"/>
      <c r="AB100" s="79"/>
      <c r="AC100" s="79"/>
      <c r="AD100" s="79"/>
      <c r="AE100" s="45"/>
      <c r="AF100" s="45"/>
      <c r="AG100" s="45" t="s">
        <v>729</v>
      </c>
    </row>
    <row r="101" spans="2:33" ht="26.25" customHeight="1">
      <c r="B101" s="75">
        <v>91</v>
      </c>
      <c r="C101" s="75">
        <v>91</v>
      </c>
      <c r="D101" s="78" t="s">
        <v>642</v>
      </c>
      <c r="E101" s="71" t="s">
        <v>177</v>
      </c>
      <c r="F101" s="12" t="s">
        <v>111</v>
      </c>
      <c r="G101" s="18" t="s">
        <v>15</v>
      </c>
      <c r="H101" s="18"/>
      <c r="I101" s="18"/>
      <c r="J101" s="112">
        <v>30000</v>
      </c>
      <c r="K101" s="17">
        <f t="shared" si="9"/>
        <v>29850</v>
      </c>
      <c r="L101" s="17">
        <f t="shared" si="6"/>
        <v>150</v>
      </c>
      <c r="M101" s="91"/>
      <c r="N101" s="91"/>
      <c r="O101" s="76">
        <f>21058+8792</f>
        <v>29850</v>
      </c>
      <c r="P101" s="76">
        <v>29850</v>
      </c>
      <c r="Q101" s="76">
        <v>29850</v>
      </c>
      <c r="R101" s="12" t="s">
        <v>22</v>
      </c>
      <c r="S101" s="12"/>
      <c r="T101" s="89"/>
      <c r="U101" s="75"/>
      <c r="V101" s="75"/>
      <c r="W101" s="75"/>
      <c r="X101" s="75"/>
      <c r="Y101" s="75"/>
      <c r="Z101" s="75"/>
      <c r="AA101" s="75"/>
      <c r="AB101" s="75"/>
      <c r="AC101" s="75"/>
      <c r="AD101" s="75">
        <v>1</v>
      </c>
      <c r="AE101" s="75"/>
      <c r="AF101" s="75"/>
      <c r="AG101" s="75" t="s">
        <v>178</v>
      </c>
    </row>
    <row r="102" spans="2:33" ht="24" customHeight="1">
      <c r="B102" s="11">
        <v>92</v>
      </c>
      <c r="C102" s="75">
        <v>92</v>
      </c>
      <c r="D102" s="78" t="s">
        <v>643</v>
      </c>
      <c r="E102" s="71" t="s">
        <v>83</v>
      </c>
      <c r="F102" s="12" t="s">
        <v>111</v>
      </c>
      <c r="G102" s="18" t="s">
        <v>15</v>
      </c>
      <c r="H102" s="18"/>
      <c r="I102" s="18"/>
      <c r="J102" s="112">
        <v>30000</v>
      </c>
      <c r="K102" s="17">
        <f t="shared" si="9"/>
        <v>29850</v>
      </c>
      <c r="L102" s="17">
        <f t="shared" si="6"/>
        <v>150</v>
      </c>
      <c r="M102" s="91"/>
      <c r="N102" s="91"/>
      <c r="O102" s="91"/>
      <c r="P102" s="91"/>
      <c r="Q102" s="91"/>
      <c r="R102" s="12" t="s">
        <v>22</v>
      </c>
      <c r="S102" s="12"/>
      <c r="T102" s="89"/>
      <c r="U102" s="75">
        <v>1</v>
      </c>
      <c r="V102" s="79"/>
      <c r="W102" s="79"/>
      <c r="X102" s="79"/>
      <c r="Y102" s="79"/>
      <c r="Z102" s="79"/>
      <c r="AA102" s="79"/>
      <c r="AB102" s="79"/>
      <c r="AC102" s="79"/>
      <c r="AD102" s="79"/>
      <c r="AE102" s="75"/>
      <c r="AF102" s="75"/>
      <c r="AG102" s="75" t="s">
        <v>178</v>
      </c>
    </row>
    <row r="103" spans="2:33" ht="39" customHeight="1">
      <c r="B103" s="75">
        <v>93</v>
      </c>
      <c r="C103" s="75">
        <v>93</v>
      </c>
      <c r="D103" s="78" t="s">
        <v>644</v>
      </c>
      <c r="E103" s="71" t="s">
        <v>153</v>
      </c>
      <c r="F103" s="12" t="s">
        <v>111</v>
      </c>
      <c r="G103" s="18" t="s">
        <v>15</v>
      </c>
      <c r="H103" s="18">
        <v>150</v>
      </c>
      <c r="I103" s="18"/>
      <c r="J103" s="112">
        <v>30000</v>
      </c>
      <c r="K103" s="17">
        <f t="shared" si="9"/>
        <v>29850</v>
      </c>
      <c r="L103" s="17">
        <f t="shared" si="6"/>
        <v>150</v>
      </c>
      <c r="M103" s="91"/>
      <c r="N103" s="91"/>
      <c r="O103" s="76">
        <f>20650+9200</f>
        <v>29850</v>
      </c>
      <c r="P103" s="76">
        <v>29850</v>
      </c>
      <c r="Q103" s="76">
        <v>29850</v>
      </c>
      <c r="R103" s="12" t="s">
        <v>22</v>
      </c>
      <c r="S103" s="12"/>
      <c r="T103" s="89"/>
      <c r="U103" s="75"/>
      <c r="V103" s="75"/>
      <c r="W103" s="75"/>
      <c r="X103" s="75"/>
      <c r="Y103" s="75"/>
      <c r="Z103" s="75"/>
      <c r="AA103" s="75"/>
      <c r="AB103" s="75"/>
      <c r="AC103" s="75"/>
      <c r="AD103" s="75">
        <v>1</v>
      </c>
      <c r="AE103" s="45"/>
      <c r="AF103" s="45"/>
      <c r="AG103" s="75" t="s">
        <v>178</v>
      </c>
    </row>
    <row r="104" spans="2:33" ht="54" customHeight="1">
      <c r="B104" s="75">
        <v>94</v>
      </c>
      <c r="C104" s="75">
        <v>1</v>
      </c>
      <c r="D104" s="78" t="s">
        <v>645</v>
      </c>
      <c r="E104" s="18" t="s">
        <v>133</v>
      </c>
      <c r="F104" s="12" t="s">
        <v>646</v>
      </c>
      <c r="G104" s="82" t="s">
        <v>18</v>
      </c>
      <c r="H104" s="82">
        <f>J104*3/100</f>
        <v>30000</v>
      </c>
      <c r="I104" s="82"/>
      <c r="J104" s="44">
        <v>1000000</v>
      </c>
      <c r="K104" s="76">
        <f>J104*97/100</f>
        <v>970000</v>
      </c>
      <c r="L104" s="76">
        <f>J104*0.5/100</f>
        <v>5000</v>
      </c>
      <c r="M104" s="76">
        <f>J104*2.5/100</f>
        <v>25000</v>
      </c>
      <c r="N104" s="76">
        <v>25000</v>
      </c>
      <c r="O104" s="76">
        <f>964000+M104</f>
        <v>989000</v>
      </c>
      <c r="P104" s="76">
        <v>964000</v>
      </c>
      <c r="Q104" s="76">
        <v>989000</v>
      </c>
      <c r="R104" s="88" t="s">
        <v>647</v>
      </c>
      <c r="S104" s="89"/>
      <c r="T104" s="89"/>
      <c r="U104" s="75"/>
      <c r="V104" s="75"/>
      <c r="W104" s="75"/>
      <c r="X104" s="75"/>
      <c r="Y104" s="75"/>
      <c r="Z104" s="75"/>
      <c r="AA104" s="75"/>
      <c r="AB104" s="75"/>
      <c r="AC104" s="75"/>
      <c r="AD104" s="75">
        <v>1</v>
      </c>
      <c r="AE104" s="75">
        <f>92+96</f>
        <v>188</v>
      </c>
      <c r="AF104" s="75">
        <v>92</v>
      </c>
      <c r="AG104" s="75" t="s">
        <v>178</v>
      </c>
    </row>
    <row r="105" spans="2:33" ht="47.25">
      <c r="B105" s="75">
        <v>95</v>
      </c>
      <c r="C105" s="75">
        <v>2</v>
      </c>
      <c r="D105" s="78" t="s">
        <v>648</v>
      </c>
      <c r="E105" s="18" t="s">
        <v>83</v>
      </c>
      <c r="F105" s="12" t="s">
        <v>102</v>
      </c>
      <c r="G105" s="82" t="s">
        <v>65</v>
      </c>
      <c r="H105" s="82"/>
      <c r="I105" s="82"/>
      <c r="J105" s="44">
        <v>700000</v>
      </c>
      <c r="K105" s="76">
        <f t="shared" ref="K105:K144" si="10">J105*97/100</f>
        <v>679000</v>
      </c>
      <c r="L105" s="76">
        <f t="shared" ref="L105:L129" si="11">J105*0.5/100</f>
        <v>3500</v>
      </c>
      <c r="M105" s="76">
        <f t="shared" ref="M105:M144" si="12">J105*2.5/100</f>
        <v>17500</v>
      </c>
      <c r="N105" s="76"/>
      <c r="O105" s="91"/>
      <c r="P105" s="92"/>
      <c r="Q105" s="92"/>
      <c r="R105" s="88" t="s">
        <v>647</v>
      </c>
      <c r="S105" s="89"/>
      <c r="T105" s="89"/>
      <c r="U105" s="75">
        <v>1</v>
      </c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12" t="s">
        <v>727</v>
      </c>
    </row>
    <row r="106" spans="2:33" ht="44.25" customHeight="1">
      <c r="B106" s="75">
        <v>96</v>
      </c>
      <c r="C106" s="75">
        <v>3</v>
      </c>
      <c r="D106" s="78" t="s">
        <v>649</v>
      </c>
      <c r="E106" s="18" t="s">
        <v>589</v>
      </c>
      <c r="F106" s="12" t="s">
        <v>102</v>
      </c>
      <c r="G106" s="82" t="s">
        <v>65</v>
      </c>
      <c r="H106" s="82"/>
      <c r="I106" s="82"/>
      <c r="J106" s="44">
        <v>500000</v>
      </c>
      <c r="K106" s="76">
        <f t="shared" si="10"/>
        <v>485000</v>
      </c>
      <c r="L106" s="76">
        <f t="shared" si="11"/>
        <v>2500</v>
      </c>
      <c r="M106" s="76">
        <f t="shared" si="12"/>
        <v>12500</v>
      </c>
      <c r="N106" s="76"/>
      <c r="O106" s="91"/>
      <c r="P106" s="91"/>
      <c r="Q106" s="91"/>
      <c r="R106" s="88" t="s">
        <v>650</v>
      </c>
      <c r="S106" s="89"/>
      <c r="T106" s="89"/>
      <c r="U106" s="75">
        <v>1</v>
      </c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12" t="s">
        <v>727</v>
      </c>
    </row>
    <row r="107" spans="2:33" ht="31.5">
      <c r="B107" s="75">
        <v>97</v>
      </c>
      <c r="C107" s="75">
        <v>4</v>
      </c>
      <c r="D107" s="78" t="s">
        <v>651</v>
      </c>
      <c r="E107" s="18" t="s">
        <v>160</v>
      </c>
      <c r="F107" s="12" t="s">
        <v>102</v>
      </c>
      <c r="G107" s="82" t="s">
        <v>65</v>
      </c>
      <c r="H107" s="82"/>
      <c r="I107" s="82"/>
      <c r="J107" s="44">
        <v>250000</v>
      </c>
      <c r="K107" s="76">
        <f t="shared" si="10"/>
        <v>242500</v>
      </c>
      <c r="L107" s="76">
        <f t="shared" si="11"/>
        <v>1250</v>
      </c>
      <c r="M107" s="76">
        <f t="shared" si="12"/>
        <v>6250</v>
      </c>
      <c r="N107" s="76">
        <v>6250</v>
      </c>
      <c r="O107" s="76">
        <f>242500+M107</f>
        <v>248750</v>
      </c>
      <c r="P107" s="76">
        <v>242500</v>
      </c>
      <c r="Q107" s="76">
        <v>248750</v>
      </c>
      <c r="R107" s="88" t="s">
        <v>650</v>
      </c>
      <c r="S107" s="89"/>
      <c r="T107" s="89"/>
      <c r="U107" s="75"/>
      <c r="V107" s="75"/>
      <c r="W107" s="75"/>
      <c r="X107" s="75"/>
      <c r="Y107" s="75"/>
      <c r="Z107" s="75"/>
      <c r="AA107" s="75"/>
      <c r="AB107" s="75"/>
      <c r="AC107" s="75"/>
      <c r="AD107" s="75">
        <v>1</v>
      </c>
      <c r="AE107" s="75">
        <f>35+25</f>
        <v>60</v>
      </c>
      <c r="AF107" s="75">
        <v>30</v>
      </c>
      <c r="AG107" s="18" t="s">
        <v>72</v>
      </c>
    </row>
    <row r="108" spans="2:33" ht="31.5">
      <c r="B108" s="75">
        <v>98</v>
      </c>
      <c r="C108" s="75">
        <v>5</v>
      </c>
      <c r="D108" s="78" t="s">
        <v>652</v>
      </c>
      <c r="E108" s="18" t="s">
        <v>151</v>
      </c>
      <c r="F108" s="12" t="s">
        <v>102</v>
      </c>
      <c r="G108" s="82" t="s">
        <v>65</v>
      </c>
      <c r="H108" s="82"/>
      <c r="I108" s="82"/>
      <c r="J108" s="44">
        <v>250000</v>
      </c>
      <c r="K108" s="76">
        <f t="shared" si="10"/>
        <v>242500</v>
      </c>
      <c r="L108" s="76">
        <f t="shared" si="11"/>
        <v>1250</v>
      </c>
      <c r="M108" s="76">
        <f t="shared" si="12"/>
        <v>6250</v>
      </c>
      <c r="N108" s="76"/>
      <c r="O108" s="91"/>
      <c r="P108" s="91"/>
      <c r="Q108" s="91"/>
      <c r="R108" s="88" t="s">
        <v>650</v>
      </c>
      <c r="S108" s="89"/>
      <c r="T108" s="89"/>
      <c r="U108" s="75">
        <v>1</v>
      </c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12" t="s">
        <v>727</v>
      </c>
    </row>
    <row r="109" spans="2:33" ht="47.25">
      <c r="B109" s="75">
        <v>99</v>
      </c>
      <c r="C109" s="75">
        <v>6</v>
      </c>
      <c r="D109" s="78" t="s">
        <v>653</v>
      </c>
      <c r="E109" s="18" t="s">
        <v>116</v>
      </c>
      <c r="F109" s="12" t="s">
        <v>102</v>
      </c>
      <c r="G109" s="82" t="s">
        <v>65</v>
      </c>
      <c r="H109" s="82"/>
      <c r="I109" s="82"/>
      <c r="J109" s="44">
        <v>250000</v>
      </c>
      <c r="K109" s="76">
        <f t="shared" si="10"/>
        <v>242500</v>
      </c>
      <c r="L109" s="76">
        <f t="shared" si="11"/>
        <v>1250</v>
      </c>
      <c r="M109" s="76">
        <f t="shared" si="12"/>
        <v>6250</v>
      </c>
      <c r="N109" s="76"/>
      <c r="O109" s="91"/>
      <c r="P109" s="91"/>
      <c r="Q109" s="91"/>
      <c r="R109" s="88" t="s">
        <v>650</v>
      </c>
      <c r="S109" s="89"/>
      <c r="T109" s="89" t="s">
        <v>654</v>
      </c>
      <c r="U109" s="75">
        <v>1</v>
      </c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12" t="s">
        <v>727</v>
      </c>
    </row>
    <row r="110" spans="2:33" ht="39.75" customHeight="1">
      <c r="B110" s="75">
        <v>100</v>
      </c>
      <c r="C110" s="75">
        <v>7</v>
      </c>
      <c r="D110" s="78" t="s">
        <v>655</v>
      </c>
      <c r="E110" s="18" t="s">
        <v>177</v>
      </c>
      <c r="F110" s="12" t="s">
        <v>102</v>
      </c>
      <c r="G110" s="82" t="s">
        <v>65</v>
      </c>
      <c r="H110" s="82"/>
      <c r="I110" s="82"/>
      <c r="J110" s="44">
        <v>700000</v>
      </c>
      <c r="K110" s="76">
        <f t="shared" si="10"/>
        <v>679000</v>
      </c>
      <c r="L110" s="76">
        <f t="shared" si="11"/>
        <v>3500</v>
      </c>
      <c r="M110" s="76">
        <f t="shared" si="12"/>
        <v>17500</v>
      </c>
      <c r="N110" s="76"/>
      <c r="O110" s="91"/>
      <c r="P110" s="91"/>
      <c r="Q110" s="91"/>
      <c r="R110" s="88" t="s">
        <v>647</v>
      </c>
      <c r="S110" s="89"/>
      <c r="T110" s="89"/>
      <c r="U110" s="75">
        <v>1</v>
      </c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12" t="s">
        <v>727</v>
      </c>
    </row>
    <row r="111" spans="2:33" ht="39.75" customHeight="1">
      <c r="B111" s="75">
        <v>101</v>
      </c>
      <c r="C111" s="75">
        <v>8</v>
      </c>
      <c r="D111" s="78" t="s">
        <v>656</v>
      </c>
      <c r="E111" s="18" t="s">
        <v>81</v>
      </c>
      <c r="F111" s="12" t="s">
        <v>102</v>
      </c>
      <c r="G111" s="82" t="s">
        <v>65</v>
      </c>
      <c r="H111" s="82"/>
      <c r="I111" s="82"/>
      <c r="J111" s="44">
        <v>700000</v>
      </c>
      <c r="K111" s="76">
        <f t="shared" si="10"/>
        <v>679000</v>
      </c>
      <c r="L111" s="76">
        <f t="shared" si="11"/>
        <v>3500</v>
      </c>
      <c r="M111" s="76">
        <f t="shared" si="12"/>
        <v>17500</v>
      </c>
      <c r="N111" s="76"/>
      <c r="O111" s="91"/>
      <c r="P111" s="91"/>
      <c r="Q111" s="91"/>
      <c r="R111" s="88" t="s">
        <v>647</v>
      </c>
      <c r="S111" s="89"/>
      <c r="T111" s="89"/>
      <c r="U111" s="75">
        <v>1</v>
      </c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12" t="s">
        <v>727</v>
      </c>
    </row>
    <row r="112" spans="2:33" ht="39" customHeight="1">
      <c r="B112" s="75">
        <v>102</v>
      </c>
      <c r="C112" s="75">
        <v>9</v>
      </c>
      <c r="D112" s="78" t="s">
        <v>657</v>
      </c>
      <c r="E112" s="18" t="s">
        <v>29</v>
      </c>
      <c r="F112" s="12" t="s">
        <v>102</v>
      </c>
      <c r="G112" s="82" t="s">
        <v>65</v>
      </c>
      <c r="H112" s="82"/>
      <c r="I112" s="82"/>
      <c r="J112" s="44">
        <v>300000</v>
      </c>
      <c r="K112" s="76">
        <f t="shared" si="10"/>
        <v>291000</v>
      </c>
      <c r="L112" s="76">
        <f t="shared" si="11"/>
        <v>1500</v>
      </c>
      <c r="M112" s="76">
        <f t="shared" si="12"/>
        <v>7500</v>
      </c>
      <c r="N112" s="76"/>
      <c r="O112" s="91"/>
      <c r="P112" s="91"/>
      <c r="Q112" s="91"/>
      <c r="R112" s="88" t="s">
        <v>650</v>
      </c>
      <c r="S112" s="89"/>
      <c r="T112" s="89"/>
      <c r="U112" s="75">
        <v>1</v>
      </c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12" t="s">
        <v>727</v>
      </c>
    </row>
    <row r="113" spans="2:33" s="9" customFormat="1" ht="90" customHeight="1">
      <c r="B113" s="96" t="s">
        <v>5</v>
      </c>
      <c r="C113" s="96" t="s">
        <v>5</v>
      </c>
      <c r="D113" s="96" t="s">
        <v>6</v>
      </c>
      <c r="E113" s="96" t="s">
        <v>7</v>
      </c>
      <c r="F113" s="96" t="s">
        <v>8</v>
      </c>
      <c r="G113" s="96" t="s">
        <v>10</v>
      </c>
      <c r="H113" s="96" t="s">
        <v>67</v>
      </c>
      <c r="I113" s="96" t="s">
        <v>68</v>
      </c>
      <c r="J113" s="96" t="s">
        <v>70</v>
      </c>
      <c r="K113" s="96" t="s">
        <v>9</v>
      </c>
      <c r="L113" s="127" t="s">
        <v>67</v>
      </c>
      <c r="M113" s="127"/>
      <c r="N113" s="96"/>
      <c r="O113" s="96" t="s">
        <v>518</v>
      </c>
      <c r="P113" s="96" t="s">
        <v>513</v>
      </c>
      <c r="Q113" s="96" t="s">
        <v>518</v>
      </c>
      <c r="R113" s="96" t="s">
        <v>10</v>
      </c>
      <c r="S113" s="125"/>
      <c r="T113" s="96" t="s">
        <v>519</v>
      </c>
      <c r="U113" s="136" t="s">
        <v>11</v>
      </c>
      <c r="V113" s="136"/>
      <c r="W113" s="136"/>
      <c r="X113" s="136"/>
      <c r="Y113" s="136"/>
      <c r="Z113" s="136"/>
      <c r="AA113" s="136"/>
      <c r="AB113" s="136"/>
      <c r="AC113" s="136"/>
      <c r="AD113" s="136"/>
      <c r="AE113" s="126" t="s">
        <v>12</v>
      </c>
      <c r="AF113" s="126"/>
      <c r="AG113" s="103" t="s">
        <v>13</v>
      </c>
    </row>
    <row r="114" spans="2:33" ht="61.5" customHeight="1">
      <c r="B114" s="75">
        <v>103</v>
      </c>
      <c r="C114" s="75">
        <v>10</v>
      </c>
      <c r="D114" s="78" t="s">
        <v>658</v>
      </c>
      <c r="E114" s="18" t="s">
        <v>589</v>
      </c>
      <c r="F114" s="12" t="s">
        <v>102</v>
      </c>
      <c r="G114" s="82" t="s">
        <v>65</v>
      </c>
      <c r="H114" s="82"/>
      <c r="I114" s="82"/>
      <c r="J114" s="44">
        <v>500000</v>
      </c>
      <c r="K114" s="76">
        <f t="shared" si="10"/>
        <v>485000</v>
      </c>
      <c r="L114" s="76">
        <f t="shared" si="11"/>
        <v>2500</v>
      </c>
      <c r="M114" s="76">
        <f t="shared" si="12"/>
        <v>12500</v>
      </c>
      <c r="N114" s="76">
        <v>12500</v>
      </c>
      <c r="O114" s="76">
        <f>P114+M114</f>
        <v>491500</v>
      </c>
      <c r="P114" s="115">
        <v>479000</v>
      </c>
      <c r="Q114" s="115">
        <v>491500</v>
      </c>
      <c r="R114" s="88" t="s">
        <v>647</v>
      </c>
      <c r="S114" s="89"/>
      <c r="T114" s="89"/>
      <c r="U114" s="75"/>
      <c r="V114" s="75"/>
      <c r="W114" s="75"/>
      <c r="X114" s="75"/>
      <c r="Y114" s="75"/>
      <c r="Z114" s="75"/>
      <c r="AA114" s="75"/>
      <c r="AB114" s="75"/>
      <c r="AC114" s="75"/>
      <c r="AD114" s="75">
        <v>1</v>
      </c>
      <c r="AE114" s="75"/>
      <c r="AF114" s="75"/>
      <c r="AG114" s="18" t="s">
        <v>72</v>
      </c>
    </row>
    <row r="115" spans="2:33" ht="54.75" customHeight="1">
      <c r="B115" s="75">
        <v>104</v>
      </c>
      <c r="C115" s="75">
        <v>11</v>
      </c>
      <c r="D115" s="78" t="s">
        <v>659</v>
      </c>
      <c r="E115" s="18" t="s">
        <v>660</v>
      </c>
      <c r="F115" s="12" t="s">
        <v>102</v>
      </c>
      <c r="G115" s="82" t="s">
        <v>65</v>
      </c>
      <c r="H115" s="82"/>
      <c r="I115" s="82"/>
      <c r="J115" s="44">
        <v>500000</v>
      </c>
      <c r="K115" s="76">
        <f t="shared" si="10"/>
        <v>485000</v>
      </c>
      <c r="L115" s="76">
        <f t="shared" si="11"/>
        <v>2500</v>
      </c>
      <c r="M115" s="76">
        <f t="shared" si="12"/>
        <v>12500</v>
      </c>
      <c r="N115" s="76"/>
      <c r="O115" s="91"/>
      <c r="P115" s="91"/>
      <c r="Q115" s="91"/>
      <c r="R115" s="88" t="s">
        <v>647</v>
      </c>
      <c r="S115" s="89"/>
      <c r="T115" s="89"/>
      <c r="U115" s="75">
        <v>1</v>
      </c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12" t="s">
        <v>727</v>
      </c>
    </row>
    <row r="116" spans="2:33" ht="54.75" customHeight="1">
      <c r="B116" s="75">
        <v>105</v>
      </c>
      <c r="C116" s="75">
        <v>12</v>
      </c>
      <c r="D116" s="78" t="s">
        <v>661</v>
      </c>
      <c r="E116" s="18" t="s">
        <v>170</v>
      </c>
      <c r="F116" s="12" t="s">
        <v>102</v>
      </c>
      <c r="G116" s="82" t="s">
        <v>65</v>
      </c>
      <c r="H116" s="82"/>
      <c r="I116" s="82"/>
      <c r="J116" s="44">
        <v>500000</v>
      </c>
      <c r="K116" s="76">
        <f t="shared" si="10"/>
        <v>485000</v>
      </c>
      <c r="L116" s="76">
        <f t="shared" si="11"/>
        <v>2500</v>
      </c>
      <c r="M116" s="76">
        <f t="shared" si="12"/>
        <v>12500</v>
      </c>
      <c r="N116" s="76"/>
      <c r="O116" s="91"/>
      <c r="P116" s="91"/>
      <c r="Q116" s="91"/>
      <c r="R116" s="88" t="s">
        <v>650</v>
      </c>
      <c r="S116" s="89"/>
      <c r="T116" s="89"/>
      <c r="U116" s="75">
        <v>1</v>
      </c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12" t="s">
        <v>727</v>
      </c>
    </row>
    <row r="117" spans="2:33" ht="28.5" customHeight="1">
      <c r="B117" s="75">
        <v>106</v>
      </c>
      <c r="C117" s="75">
        <v>13</v>
      </c>
      <c r="D117" s="78" t="s">
        <v>662</v>
      </c>
      <c r="E117" s="18" t="s">
        <v>160</v>
      </c>
      <c r="F117" s="12" t="s">
        <v>102</v>
      </c>
      <c r="G117" s="82" t="s">
        <v>65</v>
      </c>
      <c r="H117" s="82"/>
      <c r="I117" s="82"/>
      <c r="J117" s="44">
        <v>250000</v>
      </c>
      <c r="K117" s="76">
        <f t="shared" si="10"/>
        <v>242500</v>
      </c>
      <c r="L117" s="76">
        <f t="shared" si="11"/>
        <v>1250</v>
      </c>
      <c r="M117" s="76">
        <f t="shared" si="12"/>
        <v>6250</v>
      </c>
      <c r="N117" s="76">
        <v>6250</v>
      </c>
      <c r="O117" s="76">
        <f>242500+M117</f>
        <v>248750</v>
      </c>
      <c r="P117" s="76">
        <v>242500</v>
      </c>
      <c r="Q117" s="76">
        <v>248750</v>
      </c>
      <c r="R117" s="88" t="s">
        <v>650</v>
      </c>
      <c r="S117" s="89"/>
      <c r="T117" s="89"/>
      <c r="U117" s="75"/>
      <c r="V117" s="75"/>
      <c r="W117" s="75"/>
      <c r="X117" s="75"/>
      <c r="Y117" s="75"/>
      <c r="Z117" s="75"/>
      <c r="AA117" s="75"/>
      <c r="AB117" s="75"/>
      <c r="AC117" s="75"/>
      <c r="AD117" s="75">
        <v>1</v>
      </c>
      <c r="AE117" s="75">
        <v>110</v>
      </c>
      <c r="AF117" s="75">
        <v>40</v>
      </c>
      <c r="AG117" s="18" t="s">
        <v>72</v>
      </c>
    </row>
    <row r="118" spans="2:33" ht="67.5" customHeight="1">
      <c r="B118" s="75">
        <v>107</v>
      </c>
      <c r="C118" s="75">
        <v>14</v>
      </c>
      <c r="D118" s="78" t="s">
        <v>663</v>
      </c>
      <c r="E118" s="82" t="s">
        <v>114</v>
      </c>
      <c r="F118" s="12" t="s">
        <v>102</v>
      </c>
      <c r="G118" s="82" t="s">
        <v>65</v>
      </c>
      <c r="H118" s="82"/>
      <c r="I118" s="82"/>
      <c r="J118" s="44">
        <v>500000</v>
      </c>
      <c r="K118" s="76">
        <f t="shared" si="10"/>
        <v>485000</v>
      </c>
      <c r="L118" s="76">
        <f t="shared" si="11"/>
        <v>2500</v>
      </c>
      <c r="M118" s="76">
        <f t="shared" si="12"/>
        <v>12500</v>
      </c>
      <c r="N118" s="76"/>
      <c r="O118" s="91"/>
      <c r="P118" s="91"/>
      <c r="Q118" s="91"/>
      <c r="R118" s="88" t="s">
        <v>664</v>
      </c>
      <c r="S118" s="89"/>
      <c r="T118" s="89"/>
      <c r="U118" s="75">
        <v>1</v>
      </c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12" t="s">
        <v>727</v>
      </c>
    </row>
    <row r="119" spans="2:33" ht="47.25">
      <c r="B119" s="75">
        <v>108</v>
      </c>
      <c r="C119" s="75">
        <v>15</v>
      </c>
      <c r="D119" s="78" t="s">
        <v>665</v>
      </c>
      <c r="E119" s="18" t="s">
        <v>666</v>
      </c>
      <c r="F119" s="12" t="s">
        <v>102</v>
      </c>
      <c r="G119" s="82" t="s">
        <v>65</v>
      </c>
      <c r="H119" s="82"/>
      <c r="I119" s="82"/>
      <c r="J119" s="44">
        <v>150000</v>
      </c>
      <c r="K119" s="76">
        <f t="shared" si="10"/>
        <v>145500</v>
      </c>
      <c r="L119" s="76">
        <f t="shared" si="11"/>
        <v>750</v>
      </c>
      <c r="M119" s="76">
        <f t="shared" si="12"/>
        <v>3750</v>
      </c>
      <c r="N119" s="76"/>
      <c r="O119" s="91"/>
      <c r="P119" s="91"/>
      <c r="Q119" s="91"/>
      <c r="R119" s="88" t="s">
        <v>650</v>
      </c>
      <c r="S119" s="89"/>
      <c r="T119" s="89"/>
      <c r="U119" s="75">
        <v>1</v>
      </c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12" t="s">
        <v>727</v>
      </c>
    </row>
    <row r="120" spans="2:33" ht="38.25" customHeight="1">
      <c r="B120" s="75">
        <v>109</v>
      </c>
      <c r="C120" s="75">
        <v>16</v>
      </c>
      <c r="D120" s="78" t="s">
        <v>667</v>
      </c>
      <c r="E120" s="18" t="s">
        <v>79</v>
      </c>
      <c r="F120" s="12" t="s">
        <v>102</v>
      </c>
      <c r="G120" s="82" t="s">
        <v>65</v>
      </c>
      <c r="H120" s="82"/>
      <c r="I120" s="82"/>
      <c r="J120" s="44">
        <v>150000</v>
      </c>
      <c r="K120" s="76">
        <f t="shared" si="10"/>
        <v>145500</v>
      </c>
      <c r="L120" s="76">
        <f t="shared" si="11"/>
        <v>750</v>
      </c>
      <c r="M120" s="76">
        <f t="shared" si="12"/>
        <v>3750</v>
      </c>
      <c r="N120" s="76">
        <v>3750</v>
      </c>
      <c r="O120" s="76">
        <f>145500+M120</f>
        <v>149250</v>
      </c>
      <c r="P120" s="115">
        <v>145500</v>
      </c>
      <c r="Q120" s="115">
        <v>149250</v>
      </c>
      <c r="R120" s="88" t="s">
        <v>650</v>
      </c>
      <c r="S120" s="89"/>
      <c r="T120" s="89"/>
      <c r="U120" s="75"/>
      <c r="V120" s="75"/>
      <c r="W120" s="75"/>
      <c r="X120" s="75"/>
      <c r="Y120" s="75"/>
      <c r="Z120" s="75"/>
      <c r="AA120" s="75"/>
      <c r="AB120" s="75"/>
      <c r="AC120" s="75"/>
      <c r="AD120" s="75">
        <v>1</v>
      </c>
      <c r="AE120" s="75"/>
      <c r="AF120" s="75"/>
      <c r="AG120" s="18" t="s">
        <v>72</v>
      </c>
    </row>
    <row r="121" spans="2:33" ht="28.5" customHeight="1">
      <c r="B121" s="75">
        <v>110</v>
      </c>
      <c r="C121" s="75">
        <v>17</v>
      </c>
      <c r="D121" s="78" t="s">
        <v>668</v>
      </c>
      <c r="E121" s="82" t="s">
        <v>669</v>
      </c>
      <c r="F121" s="12" t="s">
        <v>102</v>
      </c>
      <c r="G121" s="82" t="s">
        <v>65</v>
      </c>
      <c r="H121" s="82"/>
      <c r="I121" s="82"/>
      <c r="J121" s="44">
        <v>300000</v>
      </c>
      <c r="K121" s="76">
        <f t="shared" si="10"/>
        <v>291000</v>
      </c>
      <c r="L121" s="76">
        <f t="shared" si="11"/>
        <v>1500</v>
      </c>
      <c r="M121" s="76">
        <f t="shared" si="12"/>
        <v>7500</v>
      </c>
      <c r="N121" s="76"/>
      <c r="O121" s="91"/>
      <c r="P121" s="91"/>
      <c r="Q121" s="91"/>
      <c r="R121" s="88" t="s">
        <v>664</v>
      </c>
      <c r="S121" s="89"/>
      <c r="T121" s="89"/>
      <c r="U121" s="75">
        <v>1</v>
      </c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12" t="s">
        <v>727</v>
      </c>
    </row>
    <row r="122" spans="2:33" ht="28.5" customHeight="1">
      <c r="B122" s="75">
        <v>111</v>
      </c>
      <c r="C122" s="75">
        <v>18</v>
      </c>
      <c r="D122" s="78" t="s">
        <v>670</v>
      </c>
      <c r="E122" s="82" t="s">
        <v>118</v>
      </c>
      <c r="F122" s="12" t="s">
        <v>102</v>
      </c>
      <c r="G122" s="82" t="s">
        <v>65</v>
      </c>
      <c r="H122" s="82"/>
      <c r="I122" s="82"/>
      <c r="J122" s="44">
        <v>300000</v>
      </c>
      <c r="K122" s="76">
        <f t="shared" si="10"/>
        <v>291000</v>
      </c>
      <c r="L122" s="76">
        <f t="shared" si="11"/>
        <v>1500</v>
      </c>
      <c r="M122" s="76">
        <f t="shared" si="12"/>
        <v>7500</v>
      </c>
      <c r="N122" s="76"/>
      <c r="O122" s="91"/>
      <c r="P122" s="91"/>
      <c r="Q122" s="91"/>
      <c r="R122" s="88" t="s">
        <v>664</v>
      </c>
      <c r="S122" s="89"/>
      <c r="T122" s="89"/>
      <c r="U122" s="75">
        <v>1</v>
      </c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12" t="s">
        <v>727</v>
      </c>
    </row>
    <row r="123" spans="2:33" ht="39.75" customHeight="1">
      <c r="B123" s="75">
        <v>112</v>
      </c>
      <c r="C123" s="75">
        <v>19</v>
      </c>
      <c r="D123" s="78" t="s">
        <v>671</v>
      </c>
      <c r="E123" s="82" t="s">
        <v>59</v>
      </c>
      <c r="F123" s="12" t="s">
        <v>102</v>
      </c>
      <c r="G123" s="82" t="s">
        <v>65</v>
      </c>
      <c r="H123" s="82"/>
      <c r="I123" s="82"/>
      <c r="J123" s="44">
        <v>100000</v>
      </c>
      <c r="K123" s="76">
        <f t="shared" si="10"/>
        <v>97000</v>
      </c>
      <c r="L123" s="76">
        <f t="shared" si="11"/>
        <v>500</v>
      </c>
      <c r="M123" s="76">
        <f t="shared" si="12"/>
        <v>2500</v>
      </c>
      <c r="N123" s="76"/>
      <c r="O123" s="91"/>
      <c r="P123" s="91"/>
      <c r="Q123" s="91"/>
      <c r="R123" s="88" t="s">
        <v>650</v>
      </c>
      <c r="S123" s="89"/>
      <c r="T123" s="89"/>
      <c r="U123" s="75">
        <v>1</v>
      </c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12" t="s">
        <v>727</v>
      </c>
    </row>
    <row r="124" spans="2:33" ht="39" customHeight="1">
      <c r="B124" s="75">
        <v>113</v>
      </c>
      <c r="C124" s="75">
        <v>20</v>
      </c>
      <c r="D124" s="78" t="s">
        <v>672</v>
      </c>
      <c r="E124" s="18" t="s">
        <v>122</v>
      </c>
      <c r="F124" s="12" t="s">
        <v>102</v>
      </c>
      <c r="G124" s="82" t="s">
        <v>65</v>
      </c>
      <c r="H124" s="82"/>
      <c r="I124" s="82"/>
      <c r="J124" s="44">
        <v>100000</v>
      </c>
      <c r="K124" s="76">
        <f t="shared" si="10"/>
        <v>97000</v>
      </c>
      <c r="L124" s="76">
        <f t="shared" si="11"/>
        <v>500</v>
      </c>
      <c r="M124" s="76">
        <f t="shared" si="12"/>
        <v>2500</v>
      </c>
      <c r="N124" s="76"/>
      <c r="O124" s="91"/>
      <c r="P124" s="91"/>
      <c r="Q124" s="91"/>
      <c r="R124" s="88" t="s">
        <v>650</v>
      </c>
      <c r="S124" s="89"/>
      <c r="T124" s="89"/>
      <c r="U124" s="75">
        <v>1</v>
      </c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12" t="s">
        <v>727</v>
      </c>
    </row>
    <row r="125" spans="2:33" ht="38.25" customHeight="1">
      <c r="B125" s="75">
        <v>114</v>
      </c>
      <c r="C125" s="75">
        <v>21</v>
      </c>
      <c r="D125" s="78" t="s">
        <v>673</v>
      </c>
      <c r="E125" s="82" t="s">
        <v>524</v>
      </c>
      <c r="F125" s="12" t="s">
        <v>102</v>
      </c>
      <c r="G125" s="82" t="s">
        <v>65</v>
      </c>
      <c r="H125" s="82"/>
      <c r="I125" s="82"/>
      <c r="J125" s="44">
        <v>100000</v>
      </c>
      <c r="K125" s="76">
        <f t="shared" si="10"/>
        <v>97000</v>
      </c>
      <c r="L125" s="76">
        <f t="shared" si="11"/>
        <v>500</v>
      </c>
      <c r="M125" s="76">
        <f t="shared" si="12"/>
        <v>2500</v>
      </c>
      <c r="N125" s="76"/>
      <c r="O125" s="91"/>
      <c r="P125" s="91"/>
      <c r="Q125" s="91"/>
      <c r="R125" s="88" t="s">
        <v>650</v>
      </c>
      <c r="S125" s="89"/>
      <c r="T125" s="89"/>
      <c r="U125" s="75">
        <v>1</v>
      </c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12" t="s">
        <v>727</v>
      </c>
    </row>
    <row r="126" spans="2:33" ht="42" customHeight="1">
      <c r="B126" s="75">
        <v>115</v>
      </c>
      <c r="C126" s="75">
        <v>22</v>
      </c>
      <c r="D126" s="78" t="s">
        <v>674</v>
      </c>
      <c r="E126" s="18" t="s">
        <v>59</v>
      </c>
      <c r="F126" s="12" t="s">
        <v>102</v>
      </c>
      <c r="G126" s="82" t="s">
        <v>65</v>
      </c>
      <c r="H126" s="82"/>
      <c r="I126" s="82"/>
      <c r="J126" s="44">
        <v>100000</v>
      </c>
      <c r="K126" s="76">
        <f t="shared" si="10"/>
        <v>97000</v>
      </c>
      <c r="L126" s="76">
        <f t="shared" si="11"/>
        <v>500</v>
      </c>
      <c r="M126" s="76">
        <f t="shared" si="12"/>
        <v>2500</v>
      </c>
      <c r="N126" s="76"/>
      <c r="O126" s="91"/>
      <c r="P126" s="91"/>
      <c r="Q126" s="91"/>
      <c r="R126" s="88" t="s">
        <v>650</v>
      </c>
      <c r="S126" s="89"/>
      <c r="T126" s="89"/>
      <c r="U126" s="75">
        <v>1</v>
      </c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12" t="s">
        <v>727</v>
      </c>
    </row>
    <row r="127" spans="2:33" ht="39" customHeight="1">
      <c r="B127" s="75">
        <v>116</v>
      </c>
      <c r="C127" s="75">
        <v>23</v>
      </c>
      <c r="D127" s="78" t="s">
        <v>675</v>
      </c>
      <c r="E127" s="82" t="s">
        <v>158</v>
      </c>
      <c r="F127" s="12" t="s">
        <v>93</v>
      </c>
      <c r="G127" s="82" t="s">
        <v>18</v>
      </c>
      <c r="H127" s="82"/>
      <c r="I127" s="82"/>
      <c r="J127" s="44">
        <v>100000</v>
      </c>
      <c r="K127" s="76">
        <f t="shared" si="10"/>
        <v>97000</v>
      </c>
      <c r="L127" s="76">
        <f t="shared" si="11"/>
        <v>500</v>
      </c>
      <c r="M127" s="76">
        <f t="shared" si="12"/>
        <v>2500</v>
      </c>
      <c r="N127" s="76"/>
      <c r="O127" s="91"/>
      <c r="P127" s="91"/>
      <c r="Q127" s="91"/>
      <c r="R127" s="88" t="s">
        <v>676</v>
      </c>
      <c r="S127" s="89"/>
      <c r="T127" s="89"/>
      <c r="U127" s="75">
        <v>1</v>
      </c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12" t="s">
        <v>727</v>
      </c>
    </row>
    <row r="128" spans="2:33" ht="39" customHeight="1">
      <c r="B128" s="75">
        <v>117</v>
      </c>
      <c r="C128" s="75">
        <v>24</v>
      </c>
      <c r="D128" s="78" t="s">
        <v>677</v>
      </c>
      <c r="E128" s="18" t="s">
        <v>86</v>
      </c>
      <c r="F128" s="12" t="s">
        <v>93</v>
      </c>
      <c r="G128" s="82" t="s">
        <v>18</v>
      </c>
      <c r="H128" s="82"/>
      <c r="I128" s="82"/>
      <c r="J128" s="44">
        <v>100000</v>
      </c>
      <c r="K128" s="76">
        <f t="shared" si="10"/>
        <v>97000</v>
      </c>
      <c r="L128" s="76">
        <f t="shared" si="11"/>
        <v>500</v>
      </c>
      <c r="M128" s="76">
        <f t="shared" si="12"/>
        <v>2500</v>
      </c>
      <c r="N128" s="76"/>
      <c r="O128" s="91"/>
      <c r="P128" s="91"/>
      <c r="Q128" s="91"/>
      <c r="R128" s="88" t="s">
        <v>676</v>
      </c>
      <c r="S128" s="89"/>
      <c r="T128" s="89"/>
      <c r="U128" s="75">
        <v>1</v>
      </c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12" t="s">
        <v>727</v>
      </c>
    </row>
    <row r="129" spans="2:34" ht="39" customHeight="1">
      <c r="B129" s="75">
        <v>118</v>
      </c>
      <c r="C129" s="75">
        <v>25</v>
      </c>
      <c r="D129" s="78" t="s">
        <v>678</v>
      </c>
      <c r="E129" s="18" t="s">
        <v>86</v>
      </c>
      <c r="F129" s="12" t="s">
        <v>93</v>
      </c>
      <c r="G129" s="82" t="s">
        <v>18</v>
      </c>
      <c r="H129" s="82"/>
      <c r="I129" s="82"/>
      <c r="J129" s="44">
        <v>100000</v>
      </c>
      <c r="K129" s="76">
        <f t="shared" si="10"/>
        <v>97000</v>
      </c>
      <c r="L129" s="76">
        <f t="shared" si="11"/>
        <v>500</v>
      </c>
      <c r="M129" s="76">
        <f t="shared" si="12"/>
        <v>2500</v>
      </c>
      <c r="N129" s="76"/>
      <c r="O129" s="91"/>
      <c r="P129" s="91"/>
      <c r="Q129" s="91"/>
      <c r="R129" s="88" t="s">
        <v>676</v>
      </c>
      <c r="S129" s="89"/>
      <c r="T129" s="89"/>
      <c r="U129" s="75">
        <v>1</v>
      </c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12" t="s">
        <v>727</v>
      </c>
    </row>
    <row r="130" spans="2:34" ht="39.75" customHeight="1">
      <c r="B130" s="75">
        <v>119</v>
      </c>
      <c r="C130" s="75">
        <v>26</v>
      </c>
      <c r="D130" s="78" t="s">
        <v>679</v>
      </c>
      <c r="E130" s="18" t="s">
        <v>163</v>
      </c>
      <c r="F130" s="12" t="s">
        <v>102</v>
      </c>
      <c r="G130" s="82" t="s">
        <v>65</v>
      </c>
      <c r="H130" s="82">
        <f>J130*3/100</f>
        <v>9000</v>
      </c>
      <c r="I130" s="119"/>
      <c r="J130" s="44">
        <v>300000</v>
      </c>
      <c r="K130" s="76">
        <f t="shared" si="10"/>
        <v>291000</v>
      </c>
      <c r="L130" s="76">
        <f>J130*0.5/100</f>
        <v>1500</v>
      </c>
      <c r="M130" s="76">
        <f t="shared" si="12"/>
        <v>7500</v>
      </c>
      <c r="N130" s="76">
        <v>7500</v>
      </c>
      <c r="O130" s="76">
        <f>291000+M130</f>
        <v>298500</v>
      </c>
      <c r="P130" s="115">
        <v>291000</v>
      </c>
      <c r="Q130" s="115">
        <v>298500</v>
      </c>
      <c r="R130" s="88" t="s">
        <v>650</v>
      </c>
      <c r="S130" s="89"/>
      <c r="T130" s="89"/>
      <c r="U130" s="75"/>
      <c r="V130" s="75"/>
      <c r="W130" s="75"/>
      <c r="X130" s="75"/>
      <c r="Y130" s="75"/>
      <c r="Z130" s="75"/>
      <c r="AA130" s="75"/>
      <c r="AB130" s="75"/>
      <c r="AC130" s="75"/>
      <c r="AD130" s="75">
        <v>1</v>
      </c>
      <c r="AE130" s="75">
        <v>65</v>
      </c>
      <c r="AF130" s="75" t="s">
        <v>569</v>
      </c>
      <c r="AG130" s="18" t="s">
        <v>72</v>
      </c>
    </row>
    <row r="131" spans="2:34" s="9" customFormat="1" ht="90" customHeight="1">
      <c r="B131" s="96" t="s">
        <v>5</v>
      </c>
      <c r="C131" s="96" t="s">
        <v>5</v>
      </c>
      <c r="D131" s="96" t="s">
        <v>6</v>
      </c>
      <c r="E131" s="96" t="s">
        <v>7</v>
      </c>
      <c r="F131" s="96" t="s">
        <v>8</v>
      </c>
      <c r="G131" s="96" t="s">
        <v>10</v>
      </c>
      <c r="H131" s="96" t="s">
        <v>67</v>
      </c>
      <c r="I131" s="96" t="s">
        <v>68</v>
      </c>
      <c r="J131" s="96" t="s">
        <v>70</v>
      </c>
      <c r="K131" s="96" t="s">
        <v>9</v>
      </c>
      <c r="L131" s="127" t="s">
        <v>67</v>
      </c>
      <c r="M131" s="127"/>
      <c r="N131" s="96"/>
      <c r="O131" s="96" t="s">
        <v>518</v>
      </c>
      <c r="P131" s="96" t="s">
        <v>513</v>
      </c>
      <c r="Q131" s="96" t="s">
        <v>518</v>
      </c>
      <c r="R131" s="96" t="s">
        <v>10</v>
      </c>
      <c r="S131" s="125"/>
      <c r="T131" s="96" t="s">
        <v>519</v>
      </c>
      <c r="U131" s="136" t="s">
        <v>11</v>
      </c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126" t="s">
        <v>12</v>
      </c>
      <c r="AF131" s="126"/>
      <c r="AG131" s="103" t="s">
        <v>13</v>
      </c>
    </row>
    <row r="132" spans="2:34" ht="41.25" customHeight="1">
      <c r="B132" s="75">
        <v>120</v>
      </c>
      <c r="C132" s="75">
        <v>27</v>
      </c>
      <c r="D132" s="78" t="s">
        <v>680</v>
      </c>
      <c r="E132" s="18" t="s">
        <v>133</v>
      </c>
      <c r="F132" s="12" t="s">
        <v>93</v>
      </c>
      <c r="G132" s="82" t="s">
        <v>18</v>
      </c>
      <c r="H132" s="82">
        <f>J132*3/100</f>
        <v>15000</v>
      </c>
      <c r="I132" s="82"/>
      <c r="J132" s="44">
        <v>500000</v>
      </c>
      <c r="K132" s="76">
        <f t="shared" si="10"/>
        <v>485000</v>
      </c>
      <c r="L132" s="76">
        <f>J132*0.5/100</f>
        <v>2500</v>
      </c>
      <c r="M132" s="76">
        <f t="shared" si="12"/>
        <v>12500</v>
      </c>
      <c r="N132" s="76">
        <v>12500</v>
      </c>
      <c r="O132" s="76">
        <f>P132+M132</f>
        <v>491500</v>
      </c>
      <c r="P132" s="76">
        <v>479000</v>
      </c>
      <c r="Q132" s="76">
        <v>491500</v>
      </c>
      <c r="R132" s="88" t="s">
        <v>676</v>
      </c>
      <c r="S132" s="89"/>
      <c r="T132" s="89"/>
      <c r="U132" s="75"/>
      <c r="V132" s="75"/>
      <c r="W132" s="75"/>
      <c r="X132" s="75"/>
      <c r="Y132" s="75"/>
      <c r="Z132" s="75"/>
      <c r="AA132" s="75"/>
      <c r="AB132" s="75"/>
      <c r="AC132" s="75"/>
      <c r="AD132" s="75">
        <v>1</v>
      </c>
      <c r="AE132" s="75"/>
      <c r="AF132" s="75"/>
      <c r="AG132" s="18" t="s">
        <v>72</v>
      </c>
      <c r="AH132" s="2">
        <f>62+60</f>
        <v>122</v>
      </c>
    </row>
    <row r="133" spans="2:34" ht="27.75" customHeight="1">
      <c r="B133" s="75">
        <v>121</v>
      </c>
      <c r="C133" s="75">
        <v>28</v>
      </c>
      <c r="D133" s="78" t="s">
        <v>681</v>
      </c>
      <c r="E133" s="18" t="s">
        <v>140</v>
      </c>
      <c r="F133" s="12" t="s">
        <v>102</v>
      </c>
      <c r="G133" s="82" t="s">
        <v>65</v>
      </c>
      <c r="H133" s="82"/>
      <c r="I133" s="82"/>
      <c r="J133" s="44">
        <v>300000</v>
      </c>
      <c r="K133" s="76">
        <f t="shared" si="10"/>
        <v>291000</v>
      </c>
      <c r="L133" s="76">
        <f t="shared" ref="L133:L144" si="13">J133*0.5/100</f>
        <v>1500</v>
      </c>
      <c r="M133" s="76">
        <f t="shared" si="12"/>
        <v>7500</v>
      </c>
      <c r="N133" s="76">
        <v>7500</v>
      </c>
      <c r="O133" s="76">
        <f>291000+M133</f>
        <v>298500</v>
      </c>
      <c r="P133" s="76">
        <v>291000</v>
      </c>
      <c r="Q133" s="76">
        <v>298500</v>
      </c>
      <c r="R133" s="88" t="s">
        <v>647</v>
      </c>
      <c r="S133" s="89"/>
      <c r="T133" s="89"/>
      <c r="U133" s="75"/>
      <c r="V133" s="75"/>
      <c r="W133" s="75"/>
      <c r="X133" s="75"/>
      <c r="Y133" s="75"/>
      <c r="Z133" s="75"/>
      <c r="AA133" s="75"/>
      <c r="AB133" s="75"/>
      <c r="AC133" s="75"/>
      <c r="AD133" s="75">
        <v>1</v>
      </c>
      <c r="AE133" s="75"/>
      <c r="AF133" s="75"/>
      <c r="AG133" s="18" t="s">
        <v>72</v>
      </c>
    </row>
    <row r="134" spans="2:34" ht="39.75" customHeight="1">
      <c r="B134" s="75">
        <v>122</v>
      </c>
      <c r="C134" s="75">
        <v>29</v>
      </c>
      <c r="D134" s="78" t="s">
        <v>682</v>
      </c>
      <c r="E134" s="18" t="s">
        <v>683</v>
      </c>
      <c r="F134" s="12" t="s">
        <v>102</v>
      </c>
      <c r="G134" s="82" t="s">
        <v>65</v>
      </c>
      <c r="H134" s="82"/>
      <c r="I134" s="82"/>
      <c r="J134" s="44">
        <v>500000</v>
      </c>
      <c r="K134" s="76">
        <f t="shared" si="10"/>
        <v>485000</v>
      </c>
      <c r="L134" s="76">
        <f t="shared" si="13"/>
        <v>2500</v>
      </c>
      <c r="M134" s="76">
        <f t="shared" si="12"/>
        <v>12500</v>
      </c>
      <c r="N134" s="76"/>
      <c r="O134" s="91"/>
      <c r="P134" s="91"/>
      <c r="Q134" s="91"/>
      <c r="R134" s="88"/>
      <c r="S134" s="89"/>
      <c r="T134" s="89"/>
      <c r="U134" s="75">
        <v>1</v>
      </c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12" t="s">
        <v>727</v>
      </c>
    </row>
    <row r="135" spans="2:34" ht="63">
      <c r="B135" s="75">
        <v>123</v>
      </c>
      <c r="C135" s="75">
        <v>30</v>
      </c>
      <c r="D135" s="78" t="s">
        <v>684</v>
      </c>
      <c r="E135" s="18" t="s">
        <v>120</v>
      </c>
      <c r="F135" s="12" t="s">
        <v>102</v>
      </c>
      <c r="G135" s="82" t="s">
        <v>65</v>
      </c>
      <c r="H135" s="82"/>
      <c r="I135" s="82"/>
      <c r="J135" s="44">
        <v>600000</v>
      </c>
      <c r="K135" s="76">
        <f t="shared" si="10"/>
        <v>582000</v>
      </c>
      <c r="L135" s="76">
        <f t="shared" si="13"/>
        <v>3000</v>
      </c>
      <c r="M135" s="76">
        <f t="shared" si="12"/>
        <v>15000</v>
      </c>
      <c r="N135" s="76"/>
      <c r="O135" s="91"/>
      <c r="P135" s="91"/>
      <c r="Q135" s="91"/>
      <c r="R135" s="88"/>
      <c r="S135" s="89"/>
      <c r="T135" s="89"/>
      <c r="U135" s="75">
        <v>1</v>
      </c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12" t="s">
        <v>727</v>
      </c>
    </row>
    <row r="136" spans="2:34" ht="31.5">
      <c r="B136" s="75">
        <v>124</v>
      </c>
      <c r="C136" s="75">
        <v>31</v>
      </c>
      <c r="D136" s="78" t="s">
        <v>685</v>
      </c>
      <c r="E136" s="18" t="s">
        <v>36</v>
      </c>
      <c r="F136" s="12" t="s">
        <v>102</v>
      </c>
      <c r="G136" s="82" t="s">
        <v>65</v>
      </c>
      <c r="H136" s="82"/>
      <c r="I136" s="82"/>
      <c r="J136" s="44">
        <v>500000</v>
      </c>
      <c r="K136" s="76">
        <f t="shared" si="10"/>
        <v>485000</v>
      </c>
      <c r="L136" s="76">
        <f t="shared" si="13"/>
        <v>2500</v>
      </c>
      <c r="M136" s="76">
        <f t="shared" si="12"/>
        <v>12500</v>
      </c>
      <c r="N136" s="76">
        <v>12500</v>
      </c>
      <c r="O136" s="76">
        <v>491500</v>
      </c>
      <c r="P136" s="76">
        <v>479000</v>
      </c>
      <c r="Q136" s="76">
        <v>491500</v>
      </c>
      <c r="R136" s="88"/>
      <c r="S136" s="89"/>
      <c r="T136" s="89"/>
      <c r="U136" s="75"/>
      <c r="V136" s="75"/>
      <c r="W136" s="75"/>
      <c r="X136" s="75"/>
      <c r="Y136" s="75"/>
      <c r="Z136" s="75"/>
      <c r="AA136" s="75"/>
      <c r="AB136" s="75"/>
      <c r="AC136" s="75"/>
      <c r="AD136" s="75">
        <v>1</v>
      </c>
      <c r="AE136" s="75"/>
      <c r="AF136" s="75"/>
      <c r="AG136" s="18" t="s">
        <v>72</v>
      </c>
      <c r="AH136" s="2">
        <f>385+388</f>
        <v>773</v>
      </c>
    </row>
    <row r="137" spans="2:34" ht="31.5">
      <c r="B137" s="75">
        <v>125</v>
      </c>
      <c r="C137" s="75">
        <v>32</v>
      </c>
      <c r="D137" s="78" t="s">
        <v>686</v>
      </c>
      <c r="E137" s="18" t="s">
        <v>114</v>
      </c>
      <c r="F137" s="12" t="s">
        <v>102</v>
      </c>
      <c r="G137" s="18" t="s">
        <v>65</v>
      </c>
      <c r="H137" s="18"/>
      <c r="I137" s="18"/>
      <c r="J137" s="44">
        <v>700000</v>
      </c>
      <c r="K137" s="76">
        <f t="shared" si="10"/>
        <v>679000</v>
      </c>
      <c r="L137" s="76">
        <f t="shared" si="13"/>
        <v>3500</v>
      </c>
      <c r="M137" s="76">
        <f t="shared" si="12"/>
        <v>17500</v>
      </c>
      <c r="N137" s="76"/>
      <c r="O137" s="91"/>
      <c r="P137" s="91"/>
      <c r="Q137" s="91"/>
      <c r="R137" s="88"/>
      <c r="S137" s="89"/>
      <c r="T137" s="89"/>
      <c r="U137" s="75">
        <v>1</v>
      </c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12" t="s">
        <v>727</v>
      </c>
    </row>
    <row r="138" spans="2:34" ht="31.5">
      <c r="B138" s="75">
        <v>126</v>
      </c>
      <c r="C138" s="75">
        <v>33</v>
      </c>
      <c r="D138" s="78" t="s">
        <v>687</v>
      </c>
      <c r="E138" s="18" t="s">
        <v>114</v>
      </c>
      <c r="F138" s="12" t="s">
        <v>102</v>
      </c>
      <c r="G138" s="18" t="s">
        <v>65</v>
      </c>
      <c r="H138" s="18"/>
      <c r="I138" s="18"/>
      <c r="J138" s="44">
        <v>500000</v>
      </c>
      <c r="K138" s="76">
        <f t="shared" si="10"/>
        <v>485000</v>
      </c>
      <c r="L138" s="76">
        <f t="shared" si="13"/>
        <v>2500</v>
      </c>
      <c r="M138" s="76">
        <f t="shared" si="12"/>
        <v>12500</v>
      </c>
      <c r="N138" s="76"/>
      <c r="O138" s="91"/>
      <c r="P138" s="91"/>
      <c r="Q138" s="91"/>
      <c r="R138" s="88" t="s">
        <v>664</v>
      </c>
      <c r="S138" s="89"/>
      <c r="T138" s="89"/>
      <c r="U138" s="75">
        <v>1</v>
      </c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12" t="s">
        <v>727</v>
      </c>
    </row>
    <row r="139" spans="2:34" ht="31.5">
      <c r="B139" s="75">
        <v>127</v>
      </c>
      <c r="C139" s="75">
        <v>34</v>
      </c>
      <c r="D139" s="78" t="s">
        <v>688</v>
      </c>
      <c r="E139" s="18" t="s">
        <v>78</v>
      </c>
      <c r="F139" s="12" t="s">
        <v>102</v>
      </c>
      <c r="G139" s="82" t="s">
        <v>65</v>
      </c>
      <c r="H139" s="82"/>
      <c r="I139" s="82"/>
      <c r="J139" s="44">
        <v>300000</v>
      </c>
      <c r="K139" s="76">
        <f t="shared" si="10"/>
        <v>291000</v>
      </c>
      <c r="L139" s="76">
        <f t="shared" si="13"/>
        <v>1500</v>
      </c>
      <c r="M139" s="76">
        <f t="shared" si="12"/>
        <v>7500</v>
      </c>
      <c r="N139" s="76"/>
      <c r="O139" s="91"/>
      <c r="P139" s="91"/>
      <c r="Q139" s="91"/>
      <c r="R139" s="88"/>
      <c r="S139" s="89"/>
      <c r="T139" s="89"/>
      <c r="U139" s="75">
        <v>1</v>
      </c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12" t="s">
        <v>727</v>
      </c>
    </row>
    <row r="140" spans="2:34" ht="32.25" customHeight="1">
      <c r="B140" s="75">
        <v>128</v>
      </c>
      <c r="C140" s="75">
        <v>35</v>
      </c>
      <c r="D140" s="78" t="s">
        <v>689</v>
      </c>
      <c r="E140" s="18" t="s">
        <v>139</v>
      </c>
      <c r="F140" s="12" t="s">
        <v>102</v>
      </c>
      <c r="G140" s="82" t="s">
        <v>65</v>
      </c>
      <c r="H140" s="82"/>
      <c r="I140" s="82"/>
      <c r="J140" s="44">
        <v>300000</v>
      </c>
      <c r="K140" s="76">
        <f t="shared" si="10"/>
        <v>291000</v>
      </c>
      <c r="L140" s="76">
        <f t="shared" si="13"/>
        <v>1500</v>
      </c>
      <c r="M140" s="76">
        <f t="shared" si="12"/>
        <v>7500</v>
      </c>
      <c r="N140" s="76"/>
      <c r="O140" s="91"/>
      <c r="P140" s="91"/>
      <c r="Q140" s="91"/>
      <c r="R140" s="88" t="s">
        <v>664</v>
      </c>
      <c r="S140" s="89"/>
      <c r="T140" s="89"/>
      <c r="U140" s="75">
        <v>1</v>
      </c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12" t="s">
        <v>727</v>
      </c>
    </row>
    <row r="141" spans="2:34" ht="32.25" customHeight="1">
      <c r="B141" s="75">
        <v>129</v>
      </c>
      <c r="C141" s="75">
        <v>36</v>
      </c>
      <c r="D141" s="78" t="s">
        <v>690</v>
      </c>
      <c r="E141" s="18" t="s">
        <v>129</v>
      </c>
      <c r="F141" s="12" t="s">
        <v>102</v>
      </c>
      <c r="G141" s="82" t="s">
        <v>65</v>
      </c>
      <c r="H141" s="18"/>
      <c r="I141" s="18"/>
      <c r="J141" s="44">
        <v>300000</v>
      </c>
      <c r="K141" s="76">
        <f t="shared" si="10"/>
        <v>291000</v>
      </c>
      <c r="L141" s="76">
        <f t="shared" si="13"/>
        <v>1500</v>
      </c>
      <c r="M141" s="76">
        <f t="shared" si="12"/>
        <v>7500</v>
      </c>
      <c r="N141" s="76"/>
      <c r="O141" s="91"/>
      <c r="P141" s="91"/>
      <c r="Q141" s="91"/>
      <c r="R141" s="88" t="s">
        <v>664</v>
      </c>
      <c r="S141" s="89"/>
      <c r="T141" s="89"/>
      <c r="U141" s="75">
        <v>1</v>
      </c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12" t="s">
        <v>727</v>
      </c>
    </row>
    <row r="142" spans="2:34" ht="50.25" customHeight="1">
      <c r="B142" s="75">
        <v>130</v>
      </c>
      <c r="C142" s="75">
        <v>37</v>
      </c>
      <c r="D142" s="78" t="s">
        <v>691</v>
      </c>
      <c r="E142" s="18" t="s">
        <v>36</v>
      </c>
      <c r="F142" s="12" t="s">
        <v>102</v>
      </c>
      <c r="G142" s="82" t="s">
        <v>65</v>
      </c>
      <c r="H142" s="18"/>
      <c r="I142" s="18"/>
      <c r="J142" s="44">
        <v>500000</v>
      </c>
      <c r="K142" s="76">
        <f t="shared" si="10"/>
        <v>485000</v>
      </c>
      <c r="L142" s="76">
        <f t="shared" si="13"/>
        <v>2500</v>
      </c>
      <c r="M142" s="76">
        <f t="shared" si="12"/>
        <v>12500</v>
      </c>
      <c r="N142" s="76"/>
      <c r="O142" s="91"/>
      <c r="P142" s="91"/>
      <c r="Q142" s="91"/>
      <c r="R142" s="88"/>
      <c r="S142" s="89"/>
      <c r="T142" s="89"/>
      <c r="U142" s="75">
        <v>1</v>
      </c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12" t="s">
        <v>727</v>
      </c>
    </row>
    <row r="143" spans="2:34" ht="52.5" customHeight="1">
      <c r="B143" s="75">
        <v>131</v>
      </c>
      <c r="C143" s="75">
        <v>38</v>
      </c>
      <c r="D143" s="78" t="s">
        <v>692</v>
      </c>
      <c r="E143" s="18" t="s">
        <v>148</v>
      </c>
      <c r="F143" s="12" t="s">
        <v>102</v>
      </c>
      <c r="G143" s="82" t="s">
        <v>65</v>
      </c>
      <c r="H143" s="82"/>
      <c r="I143" s="82"/>
      <c r="J143" s="44">
        <v>600000</v>
      </c>
      <c r="K143" s="76">
        <f t="shared" si="10"/>
        <v>582000</v>
      </c>
      <c r="L143" s="76">
        <f t="shared" si="13"/>
        <v>3000</v>
      </c>
      <c r="M143" s="76">
        <f t="shared" si="12"/>
        <v>15000</v>
      </c>
      <c r="N143" s="76"/>
      <c r="O143" s="91"/>
      <c r="P143" s="91"/>
      <c r="Q143" s="91"/>
      <c r="R143" s="88"/>
      <c r="S143" s="89"/>
      <c r="T143" s="89"/>
      <c r="U143" s="75">
        <v>1</v>
      </c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12" t="s">
        <v>727</v>
      </c>
    </row>
    <row r="144" spans="2:34" ht="30" customHeight="1">
      <c r="B144" s="75">
        <v>132</v>
      </c>
      <c r="C144" s="75">
        <v>39</v>
      </c>
      <c r="D144" s="78" t="s">
        <v>693</v>
      </c>
      <c r="E144" s="18" t="s">
        <v>29</v>
      </c>
      <c r="F144" s="75" t="s">
        <v>102</v>
      </c>
      <c r="G144" s="82" t="s">
        <v>65</v>
      </c>
      <c r="H144" s="18"/>
      <c r="I144" s="18"/>
      <c r="J144" s="44">
        <v>300000</v>
      </c>
      <c r="K144" s="76">
        <f t="shared" si="10"/>
        <v>291000</v>
      </c>
      <c r="L144" s="76">
        <f t="shared" si="13"/>
        <v>1500</v>
      </c>
      <c r="M144" s="76">
        <f t="shared" si="12"/>
        <v>7500</v>
      </c>
      <c r="N144" s="76"/>
      <c r="O144" s="91"/>
      <c r="P144" s="91"/>
      <c r="Q144" s="91"/>
      <c r="R144" s="88"/>
      <c r="S144" s="89"/>
      <c r="T144" s="89"/>
      <c r="U144" s="75">
        <v>1</v>
      </c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12" t="s">
        <v>727</v>
      </c>
    </row>
    <row r="145" spans="2:33" ht="31.5" customHeight="1">
      <c r="B145" s="106"/>
      <c r="C145" s="107">
        <f>C103+C144</f>
        <v>132</v>
      </c>
      <c r="D145" s="135" t="s">
        <v>0</v>
      </c>
      <c r="E145" s="135"/>
      <c r="F145" s="124"/>
      <c r="G145" s="106"/>
      <c r="H145" s="99">
        <f>SUM(H6:H144)</f>
        <v>1737150</v>
      </c>
      <c r="I145" s="99">
        <f t="shared" ref="I145:AE145" si="14">SUM(I6:I144)</f>
        <v>26000</v>
      </c>
      <c r="J145" s="99">
        <f t="shared" si="14"/>
        <v>71150000</v>
      </c>
      <c r="K145" s="99">
        <f t="shared" si="14"/>
        <v>68976000</v>
      </c>
      <c r="L145" s="99">
        <f t="shared" si="14"/>
        <v>355750</v>
      </c>
      <c r="M145" s="99">
        <f t="shared" si="14"/>
        <v>1769750</v>
      </c>
      <c r="N145" s="99">
        <f t="shared" si="14"/>
        <v>841000</v>
      </c>
      <c r="O145" s="99">
        <f t="shared" si="14"/>
        <v>34844581.250000007</v>
      </c>
      <c r="P145" s="99">
        <f t="shared" si="14"/>
        <v>32504347.200000003</v>
      </c>
      <c r="Q145" s="99">
        <f t="shared" si="14"/>
        <v>34844581.250000007</v>
      </c>
      <c r="R145" s="123"/>
      <c r="S145" s="99">
        <f t="shared" si="14"/>
        <v>0</v>
      </c>
      <c r="T145" s="99">
        <f t="shared" si="14"/>
        <v>0</v>
      </c>
      <c r="U145" s="99">
        <f t="shared" si="14"/>
        <v>71</v>
      </c>
      <c r="V145" s="99">
        <f t="shared" si="14"/>
        <v>0</v>
      </c>
      <c r="W145" s="99">
        <f t="shared" si="14"/>
        <v>0</v>
      </c>
      <c r="X145" s="99">
        <f t="shared" si="14"/>
        <v>0</v>
      </c>
      <c r="Y145" s="99">
        <f t="shared" si="14"/>
        <v>0</v>
      </c>
      <c r="Z145" s="99">
        <f t="shared" si="14"/>
        <v>0</v>
      </c>
      <c r="AA145" s="99">
        <f t="shared" si="14"/>
        <v>0</v>
      </c>
      <c r="AB145" s="99">
        <f t="shared" si="14"/>
        <v>0</v>
      </c>
      <c r="AC145" s="99">
        <f t="shared" si="14"/>
        <v>0</v>
      </c>
      <c r="AD145" s="99">
        <f t="shared" si="14"/>
        <v>61</v>
      </c>
      <c r="AE145" s="100">
        <f t="shared" si="14"/>
        <v>14607</v>
      </c>
      <c r="AF145" s="99"/>
      <c r="AG145" s="107"/>
    </row>
    <row r="147" spans="2:33">
      <c r="AD147" s="27"/>
    </row>
    <row r="148" spans="2:33">
      <c r="J148" s="21"/>
      <c r="N148" s="21"/>
      <c r="O148" s="21"/>
    </row>
    <row r="149" spans="2:33">
      <c r="J149" s="21"/>
      <c r="N149" s="21"/>
      <c r="O149" s="21"/>
    </row>
    <row r="150" spans="2:33">
      <c r="J150" s="21"/>
    </row>
  </sheetData>
  <mergeCells count="22">
    <mergeCell ref="E4:G4"/>
    <mergeCell ref="L5:M5"/>
    <mergeCell ref="L113:M113"/>
    <mergeCell ref="U113:AD113"/>
    <mergeCell ref="U5:AD5"/>
    <mergeCell ref="U131:AD131"/>
    <mergeCell ref="L56:M56"/>
    <mergeCell ref="U56:AD56"/>
    <mergeCell ref="L74:M74"/>
    <mergeCell ref="U74:AD74"/>
    <mergeCell ref="L93:M93"/>
    <mergeCell ref="U93:AD93"/>
    <mergeCell ref="D145:E145"/>
    <mergeCell ref="B1:AG1"/>
    <mergeCell ref="B2:AG2"/>
    <mergeCell ref="L21:M21"/>
    <mergeCell ref="U21:AD21"/>
    <mergeCell ref="L39:M39"/>
    <mergeCell ref="U39:AD39"/>
    <mergeCell ref="B3:D4"/>
    <mergeCell ref="E3:G3"/>
    <mergeCell ref="L131:M131"/>
  </mergeCells>
  <pageMargins left="0.2" right="0.2" top="0.25" bottom="0.2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L30"/>
  <sheetViews>
    <sheetView workbookViewId="0">
      <selection activeCell="B3" sqref="B3:L3"/>
    </sheetView>
  </sheetViews>
  <sheetFormatPr defaultRowHeight="15"/>
  <cols>
    <col min="1" max="1" width="2.42578125" customWidth="1"/>
    <col min="2" max="2" width="6.28515625" customWidth="1"/>
    <col min="3" max="3" width="40.85546875" customWidth="1"/>
    <col min="4" max="4" width="8" style="41" customWidth="1"/>
    <col min="5" max="5" width="13.85546875" customWidth="1"/>
    <col min="6" max="6" width="18" customWidth="1"/>
    <col min="7" max="9" width="19" customWidth="1"/>
    <col min="10" max="10" width="9.7109375" customWidth="1"/>
    <col min="11" max="11" width="10.140625" customWidth="1"/>
    <col min="12" max="12" width="12.7109375" customWidth="1"/>
  </cols>
  <sheetData>
    <row r="1" spans="2:12" ht="7.5" customHeight="1"/>
    <row r="2" spans="2:12">
      <c r="K2" s="146" t="s">
        <v>697</v>
      </c>
      <c r="L2" s="146"/>
    </row>
    <row r="3" spans="2:12" ht="21">
      <c r="B3" s="147" t="s">
        <v>698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2:12" ht="21">
      <c r="B4" s="147" t="s">
        <v>699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2:12" ht="20.100000000000001" customHeight="1">
      <c r="K5" s="68" t="s">
        <v>700</v>
      </c>
      <c r="L5" s="68" t="s">
        <v>726</v>
      </c>
    </row>
    <row r="6" spans="2:12" ht="21.95" customHeight="1">
      <c r="B6" s="48"/>
      <c r="C6" s="148" t="s">
        <v>701</v>
      </c>
      <c r="D6" s="148"/>
      <c r="E6" s="148"/>
      <c r="F6" s="70"/>
      <c r="G6" s="49"/>
      <c r="H6" s="49"/>
      <c r="I6" s="49"/>
    </row>
    <row r="7" spans="2:12" ht="21.95" customHeight="1">
      <c r="B7" s="48"/>
      <c r="C7" s="148" t="s">
        <v>702</v>
      </c>
      <c r="D7" s="148"/>
      <c r="E7" s="148"/>
      <c r="F7" s="70"/>
      <c r="G7" s="49"/>
      <c r="H7" s="49"/>
      <c r="I7" s="49"/>
    </row>
    <row r="8" spans="2:12" ht="21.95" customHeight="1">
      <c r="B8" s="48"/>
      <c r="C8" s="148" t="s">
        <v>703</v>
      </c>
      <c r="D8" s="148"/>
      <c r="E8" s="148"/>
      <c r="F8" s="70"/>
      <c r="G8" s="49"/>
      <c r="H8" s="49"/>
      <c r="I8" s="49"/>
    </row>
    <row r="9" spans="2:12" ht="6.75" customHeight="1"/>
    <row r="10" spans="2:12" ht="31.5" customHeight="1">
      <c r="B10" s="142" t="s">
        <v>704</v>
      </c>
      <c r="C10" s="150" t="s">
        <v>705</v>
      </c>
      <c r="D10" s="151"/>
      <c r="E10" s="142" t="s">
        <v>706</v>
      </c>
      <c r="F10" s="140" t="s">
        <v>707</v>
      </c>
      <c r="G10" s="142" t="s">
        <v>708</v>
      </c>
      <c r="H10" s="145" t="s">
        <v>709</v>
      </c>
      <c r="I10" s="149" t="s">
        <v>516</v>
      </c>
      <c r="J10" s="145" t="s">
        <v>710</v>
      </c>
      <c r="K10" s="145" t="s">
        <v>711</v>
      </c>
      <c r="L10" s="145"/>
    </row>
    <row r="11" spans="2:12" ht="21" customHeight="1">
      <c r="B11" s="142"/>
      <c r="C11" s="150"/>
      <c r="D11" s="152"/>
      <c r="E11" s="142"/>
      <c r="F11" s="141"/>
      <c r="G11" s="142"/>
      <c r="H11" s="145"/>
      <c r="I11" s="149"/>
      <c r="J11" s="145"/>
      <c r="K11" s="68" t="s">
        <v>712</v>
      </c>
      <c r="L11" s="68" t="s">
        <v>713</v>
      </c>
    </row>
    <row r="12" spans="2:12" ht="31.5" customHeight="1">
      <c r="B12" s="69">
        <v>1</v>
      </c>
      <c r="C12" s="50" t="s">
        <v>714</v>
      </c>
      <c r="D12" s="18" t="s">
        <v>18</v>
      </c>
      <c r="E12" s="51">
        <v>4</v>
      </c>
      <c r="F12" s="52">
        <v>4000000</v>
      </c>
      <c r="G12" s="52">
        <v>3880000</v>
      </c>
      <c r="H12" s="52">
        <v>1471743.41</v>
      </c>
      <c r="I12" s="52"/>
      <c r="J12" s="53">
        <v>2</v>
      </c>
      <c r="K12" s="54">
        <v>0.52500000000000002</v>
      </c>
      <c r="L12" s="54">
        <v>0.37931531185567008</v>
      </c>
    </row>
    <row r="13" spans="2:12" ht="28.5" customHeight="1">
      <c r="B13" s="69">
        <v>2</v>
      </c>
      <c r="C13" s="50" t="s">
        <v>1</v>
      </c>
      <c r="D13" s="18" t="s">
        <v>14</v>
      </c>
      <c r="E13" s="51">
        <v>224</v>
      </c>
      <c r="F13" s="52">
        <v>164395000</v>
      </c>
      <c r="G13" s="52">
        <v>159279150</v>
      </c>
      <c r="H13" s="52">
        <v>156543794.81999996</v>
      </c>
      <c r="I13" s="52">
        <v>2425466.71</v>
      </c>
      <c r="J13" s="53">
        <v>219</v>
      </c>
      <c r="K13" s="55">
        <v>0.9788</v>
      </c>
      <c r="L13" s="54">
        <v>0.98282665885647913</v>
      </c>
    </row>
    <row r="14" spans="2:12" ht="35.25" customHeight="1">
      <c r="B14" s="69">
        <v>3</v>
      </c>
      <c r="C14" s="50" t="s">
        <v>715</v>
      </c>
      <c r="D14" s="56" t="s">
        <v>66</v>
      </c>
      <c r="E14" s="51">
        <v>1</v>
      </c>
      <c r="F14" s="52">
        <v>1600000</v>
      </c>
      <c r="G14" s="52">
        <v>1552000</v>
      </c>
      <c r="H14" s="52">
        <v>1592000</v>
      </c>
      <c r="I14" s="52"/>
      <c r="J14" s="53">
        <v>1</v>
      </c>
      <c r="K14" s="54">
        <v>1</v>
      </c>
      <c r="L14" s="54">
        <v>1.0257731958762886</v>
      </c>
    </row>
    <row r="15" spans="2:12" ht="31.5" customHeight="1">
      <c r="B15" s="69">
        <v>4</v>
      </c>
      <c r="C15" s="50" t="s">
        <v>525</v>
      </c>
      <c r="D15" s="18" t="s">
        <v>16</v>
      </c>
      <c r="E15" s="51">
        <v>0</v>
      </c>
      <c r="F15" s="52">
        <v>0</v>
      </c>
      <c r="G15" s="52">
        <v>0</v>
      </c>
      <c r="H15" s="52">
        <v>0</v>
      </c>
      <c r="I15" s="52"/>
      <c r="J15" s="53">
        <v>0</v>
      </c>
      <c r="K15" s="54">
        <v>0</v>
      </c>
      <c r="L15" s="54">
        <v>0</v>
      </c>
    </row>
    <row r="16" spans="2:12" ht="27" customHeight="1">
      <c r="B16" s="69">
        <v>5</v>
      </c>
      <c r="C16" s="57" t="s">
        <v>716</v>
      </c>
      <c r="D16" s="43" t="s">
        <v>17</v>
      </c>
      <c r="E16" s="53">
        <v>14</v>
      </c>
      <c r="F16" s="52">
        <v>7300000</v>
      </c>
      <c r="G16" s="52">
        <v>7081000</v>
      </c>
      <c r="H16" s="52">
        <v>6221284.6600000001</v>
      </c>
      <c r="I16" s="52"/>
      <c r="J16" s="53">
        <v>12</v>
      </c>
      <c r="K16" s="54">
        <v>0.86419999999999997</v>
      </c>
      <c r="L16" s="54">
        <v>0.87858842818810901</v>
      </c>
    </row>
    <row r="17" spans="2:12" ht="48" customHeight="1">
      <c r="B17" s="69">
        <v>6</v>
      </c>
      <c r="C17" s="58" t="s">
        <v>717</v>
      </c>
      <c r="D17" s="40" t="s">
        <v>65</v>
      </c>
      <c r="E17" s="53">
        <v>2</v>
      </c>
      <c r="F17" s="52">
        <v>1000000</v>
      </c>
      <c r="G17" s="52">
        <v>970000</v>
      </c>
      <c r="H17" s="52">
        <v>957514.38</v>
      </c>
      <c r="I17" s="52"/>
      <c r="J17" s="53">
        <v>2</v>
      </c>
      <c r="K17" s="54">
        <v>1</v>
      </c>
      <c r="L17" s="54">
        <v>0.98712822680412371</v>
      </c>
    </row>
    <row r="18" spans="2:12" ht="20.100000000000001" customHeight="1">
      <c r="B18" s="69">
        <v>7</v>
      </c>
      <c r="C18" s="57" t="s">
        <v>718</v>
      </c>
      <c r="D18" s="43" t="s">
        <v>26</v>
      </c>
      <c r="E18" s="38">
        <v>0</v>
      </c>
      <c r="F18" s="52">
        <v>0</v>
      </c>
      <c r="G18" s="52">
        <v>0</v>
      </c>
      <c r="H18" s="52">
        <v>0</v>
      </c>
      <c r="I18" s="52"/>
      <c r="J18" s="53">
        <v>0</v>
      </c>
      <c r="K18" s="54">
        <v>0</v>
      </c>
      <c r="L18" s="54">
        <v>0</v>
      </c>
    </row>
    <row r="19" spans="2:12" ht="20.100000000000001" customHeight="1">
      <c r="B19" s="69">
        <v>8</v>
      </c>
      <c r="C19" s="57" t="s">
        <v>550</v>
      </c>
      <c r="D19" s="43" t="s">
        <v>27</v>
      </c>
      <c r="E19" s="38">
        <v>0</v>
      </c>
      <c r="F19" s="52">
        <v>0</v>
      </c>
      <c r="G19" s="52">
        <v>0</v>
      </c>
      <c r="H19" s="52">
        <v>0</v>
      </c>
      <c r="I19" s="52"/>
      <c r="J19" s="53">
        <v>0</v>
      </c>
      <c r="K19" s="54">
        <v>0</v>
      </c>
      <c r="L19" s="54">
        <v>0</v>
      </c>
    </row>
    <row r="20" spans="2:12" ht="38.25" customHeight="1">
      <c r="B20" s="69">
        <v>9</v>
      </c>
      <c r="C20" s="57" t="s">
        <v>719</v>
      </c>
      <c r="D20" s="18" t="s">
        <v>15</v>
      </c>
      <c r="E20" s="53">
        <v>15</v>
      </c>
      <c r="F20" s="52">
        <v>450000</v>
      </c>
      <c r="G20" s="52">
        <v>447900</v>
      </c>
      <c r="H20" s="52">
        <v>437565.16000000003</v>
      </c>
      <c r="I20" s="52"/>
      <c r="J20" s="53">
        <v>15</v>
      </c>
      <c r="K20" s="54">
        <v>1</v>
      </c>
      <c r="L20" s="54">
        <v>0.97692601027014969</v>
      </c>
    </row>
    <row r="21" spans="2:12" ht="27.75" customHeight="1">
      <c r="B21" s="69">
        <v>10</v>
      </c>
      <c r="C21" s="57" t="s">
        <v>720</v>
      </c>
      <c r="D21" s="43" t="s">
        <v>19</v>
      </c>
      <c r="E21" s="53">
        <v>81</v>
      </c>
      <c r="F21" s="52">
        <v>33900000</v>
      </c>
      <c r="G21" s="52">
        <v>32875000</v>
      </c>
      <c r="H21" s="52">
        <v>32854410.529999994</v>
      </c>
      <c r="I21" s="52"/>
      <c r="J21" s="53">
        <v>80</v>
      </c>
      <c r="K21" s="54">
        <v>0.98819999999999997</v>
      </c>
      <c r="L21" s="54">
        <v>0.9993737043346006</v>
      </c>
    </row>
    <row r="22" spans="2:12" ht="29.25" customHeight="1">
      <c r="B22" s="69">
        <v>11</v>
      </c>
      <c r="C22" s="58" t="s">
        <v>721</v>
      </c>
      <c r="D22" s="40" t="s">
        <v>28</v>
      </c>
      <c r="E22" s="53">
        <v>0</v>
      </c>
      <c r="F22" s="52">
        <v>0</v>
      </c>
      <c r="G22" s="52">
        <v>0</v>
      </c>
      <c r="H22" s="52">
        <v>0</v>
      </c>
      <c r="I22" s="52"/>
      <c r="J22" s="53">
        <v>0</v>
      </c>
      <c r="K22" s="54">
        <v>0</v>
      </c>
      <c r="L22" s="54">
        <v>0</v>
      </c>
    </row>
    <row r="23" spans="2:12" ht="47.25" customHeight="1">
      <c r="B23" s="69">
        <v>12</v>
      </c>
      <c r="C23" s="23" t="s">
        <v>722</v>
      </c>
      <c r="D23" s="40" t="s">
        <v>20</v>
      </c>
      <c r="E23" s="38">
        <v>958</v>
      </c>
      <c r="F23" s="52">
        <v>23950000</v>
      </c>
      <c r="G23" s="52">
        <v>23231500</v>
      </c>
      <c r="H23" s="72">
        <v>21848235</v>
      </c>
      <c r="I23" s="72"/>
      <c r="J23" s="53">
        <v>881</v>
      </c>
      <c r="K23" s="54">
        <v>0.75149999999999995</v>
      </c>
      <c r="L23" s="54">
        <v>0.9404573531627316</v>
      </c>
    </row>
    <row r="24" spans="2:12" ht="29.25" customHeight="1">
      <c r="B24" s="69">
        <v>13</v>
      </c>
      <c r="C24" s="58" t="s">
        <v>723</v>
      </c>
      <c r="D24" s="40"/>
      <c r="E24" s="38">
        <v>132</v>
      </c>
      <c r="F24" s="52">
        <v>71150000</v>
      </c>
      <c r="G24" s="52">
        <v>77464200</v>
      </c>
      <c r="H24" s="52">
        <v>33371347.200000003</v>
      </c>
      <c r="I24" s="52">
        <v>1473234.05</v>
      </c>
      <c r="J24" s="53">
        <v>61</v>
      </c>
      <c r="K24" s="54">
        <v>0.4621212121212121</v>
      </c>
      <c r="L24" s="54">
        <v>0.43079702882105542</v>
      </c>
    </row>
    <row r="25" spans="2:12" ht="29.25" customHeight="1">
      <c r="B25" s="68"/>
      <c r="C25" s="69" t="s">
        <v>0</v>
      </c>
      <c r="D25" s="59"/>
      <c r="E25" s="60">
        <f t="shared" ref="E25:J25" si="0">SUM(E12:E24)</f>
        <v>1431</v>
      </c>
      <c r="F25" s="61">
        <f t="shared" si="0"/>
        <v>307745000</v>
      </c>
      <c r="G25" s="61">
        <f t="shared" si="0"/>
        <v>306780750</v>
      </c>
      <c r="H25" s="61">
        <f t="shared" si="0"/>
        <v>255297895.15999997</v>
      </c>
      <c r="I25" s="61">
        <f t="shared" si="0"/>
        <v>3898700.76</v>
      </c>
      <c r="J25" s="62">
        <f t="shared" si="0"/>
        <v>1273</v>
      </c>
      <c r="K25" s="63"/>
      <c r="L25" s="54">
        <f>H25/G25</f>
        <v>0.83218355506334729</v>
      </c>
    </row>
    <row r="26" spans="2:12" ht="36.75" customHeight="1">
      <c r="F26" s="29"/>
      <c r="G26" s="29"/>
      <c r="H26" s="29"/>
      <c r="I26" s="29"/>
    </row>
    <row r="27" spans="2:12" ht="20.25" customHeight="1">
      <c r="B27" s="143" t="s">
        <v>724</v>
      </c>
      <c r="C27" s="143"/>
      <c r="D27" s="67"/>
      <c r="E27" s="64"/>
      <c r="F27" s="64"/>
      <c r="G27" s="65"/>
      <c r="H27" s="29"/>
      <c r="I27" s="29"/>
      <c r="J27" s="66"/>
      <c r="K27" s="144"/>
      <c r="L27" s="144"/>
    </row>
    <row r="28" spans="2:12" ht="18.75" customHeight="1">
      <c r="B28" s="143" t="s">
        <v>725</v>
      </c>
      <c r="C28" s="143"/>
      <c r="D28" s="67"/>
      <c r="F28" s="29"/>
      <c r="J28" s="64"/>
      <c r="K28" s="144"/>
      <c r="L28" s="144"/>
    </row>
    <row r="29" spans="2:12">
      <c r="F29" s="29"/>
      <c r="K29" s="144"/>
      <c r="L29" s="144"/>
    </row>
    <row r="30" spans="2:12">
      <c r="F30" s="29"/>
      <c r="H30" s="64"/>
      <c r="I30" s="64"/>
    </row>
  </sheetData>
  <mergeCells count="21">
    <mergeCell ref="K2:L2"/>
    <mergeCell ref="B3:L3"/>
    <mergeCell ref="B4:L4"/>
    <mergeCell ref="C6:E6"/>
    <mergeCell ref="C7:E7"/>
    <mergeCell ref="I10:I11"/>
    <mergeCell ref="C8:E8"/>
    <mergeCell ref="C10:C11"/>
    <mergeCell ref="D10:D11"/>
    <mergeCell ref="K29:L29"/>
    <mergeCell ref="H10:H11"/>
    <mergeCell ref="J10:J11"/>
    <mergeCell ref="K10:L10"/>
    <mergeCell ref="B10:B11"/>
    <mergeCell ref="G10:G11"/>
    <mergeCell ref="F10:F11"/>
    <mergeCell ref="E10:E11"/>
    <mergeCell ref="B27:C27"/>
    <mergeCell ref="K27:L27"/>
    <mergeCell ref="B28:C28"/>
    <mergeCell ref="K28:L28"/>
  </mergeCells>
  <pageMargins left="0.2" right="0.2" top="0.25" bottom="0.2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අදියර 1</vt:lpstr>
      <vt:lpstr>අදියර 2</vt:lpstr>
      <vt:lpstr>summery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Raseen</cp:lastModifiedBy>
  <cp:lastPrinted>2021-01-20T16:01:46Z</cp:lastPrinted>
  <dcterms:created xsi:type="dcterms:W3CDTF">2019-02-27T04:42:28Z</dcterms:created>
  <dcterms:modified xsi:type="dcterms:W3CDTF">2021-01-20T16:30:46Z</dcterms:modified>
</cp:coreProperties>
</file>