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සති පුගතිය" sheetId="1" r:id="rId1"/>
  </sheets>
  <calcPr calcId="124519"/>
</workbook>
</file>

<file path=xl/calcChain.xml><?xml version="1.0" encoding="utf-8"?>
<calcChain xmlns="http://schemas.openxmlformats.org/spreadsheetml/2006/main">
  <c r="L38" i="1"/>
  <c r="P38"/>
  <c r="M38"/>
  <c r="N38"/>
  <c r="O38"/>
  <c r="P35"/>
  <c r="Q35"/>
  <c r="D35"/>
  <c r="Q14"/>
  <c r="M30"/>
  <c r="M27"/>
  <c r="M26"/>
  <c r="P15"/>
  <c r="Q15"/>
  <c r="P14"/>
  <c r="M17"/>
  <c r="O19"/>
  <c r="N19"/>
  <c r="N13"/>
  <c r="M13"/>
  <c r="P12"/>
  <c r="Q12"/>
  <c r="P16"/>
  <c r="Q16"/>
  <c r="P17"/>
  <c r="Q17"/>
  <c r="P20"/>
  <c r="Q20"/>
  <c r="P24"/>
  <c r="Q24"/>
  <c r="P25"/>
  <c r="Q25"/>
  <c r="P26"/>
  <c r="Q26"/>
  <c r="P27"/>
  <c r="P28"/>
  <c r="Q28"/>
  <c r="P29"/>
  <c r="Q29"/>
  <c r="P30"/>
  <c r="Q30"/>
  <c r="P31"/>
  <c r="Q31"/>
  <c r="P32"/>
  <c r="Q32"/>
  <c r="P33"/>
  <c r="Q33"/>
  <c r="P34"/>
  <c r="Q34"/>
  <c r="P36"/>
  <c r="Q36"/>
  <c r="P37"/>
  <c r="Q37"/>
  <c r="O11"/>
  <c r="O13"/>
  <c r="D15"/>
  <c r="D34"/>
  <c r="D33"/>
  <c r="D28"/>
  <c r="D32"/>
  <c r="L16"/>
  <c r="D16"/>
  <c r="D36"/>
  <c r="L27"/>
  <c r="D17"/>
  <c r="D18"/>
  <c r="D19"/>
  <c r="D20"/>
  <c r="D21"/>
  <c r="D22"/>
  <c r="D24"/>
  <c r="D25"/>
  <c r="D26"/>
  <c r="D27"/>
  <c r="D29"/>
  <c r="D30"/>
  <c r="D31"/>
  <c r="D37"/>
  <c r="D14"/>
  <c r="L25"/>
  <c r="L13"/>
  <c r="K13"/>
  <c r="K38"/>
  <c r="J13"/>
  <c r="J38"/>
  <c r="I13"/>
  <c r="I38"/>
  <c r="H13"/>
  <c r="H38"/>
  <c r="G13"/>
  <c r="G38"/>
  <c r="F13"/>
  <c r="D13"/>
  <c r="E13"/>
  <c r="E38"/>
  <c r="D12"/>
  <c r="D11"/>
  <c r="F38"/>
  <c r="P19"/>
  <c r="Q19"/>
  <c r="Q27"/>
  <c r="P11"/>
  <c r="D38"/>
  <c r="P13"/>
  <c r="Q11"/>
  <c r="Q38"/>
  <c r="Q13"/>
</calcChain>
</file>

<file path=xl/sharedStrings.xml><?xml version="1.0" encoding="utf-8"?>
<sst xmlns="http://schemas.openxmlformats.org/spreadsheetml/2006/main" count="79" uniqueCount="78">
  <si>
    <t>සති ප්‍රගතිය</t>
  </si>
  <si>
    <t>ප්‍රාදේශීය ලේකම් කොට්ඨාශය - මැදදුම්බර</t>
  </si>
  <si>
    <t>අනු අං.</t>
  </si>
  <si>
    <t>වැඩසටහන</t>
  </si>
  <si>
    <t>ව්‍යාපෘති සංඛ්‍යාව</t>
  </si>
  <si>
    <t>භෞතික ප්‍රගතිය (%)</t>
  </si>
  <si>
    <t xml:space="preserve">මුල්‍ය ප්‍රගතිය </t>
  </si>
  <si>
    <t>0-5%</t>
  </si>
  <si>
    <t>06%-25%</t>
  </si>
  <si>
    <t>26%-40%</t>
  </si>
  <si>
    <t>41%-60%</t>
  </si>
  <si>
    <t>61%-80%</t>
  </si>
  <si>
    <t>81%-99%</t>
  </si>
  <si>
    <t>වැඩ අවසන්</t>
  </si>
  <si>
    <t>වෙන් වු මුදල රු.</t>
  </si>
  <si>
    <t>ප්‍රගතිය (%)</t>
  </si>
  <si>
    <t>A</t>
  </si>
  <si>
    <t>B</t>
  </si>
  <si>
    <t>C</t>
  </si>
  <si>
    <t>D</t>
  </si>
  <si>
    <t>E</t>
  </si>
  <si>
    <t>F</t>
  </si>
  <si>
    <t>G</t>
  </si>
  <si>
    <t>අවිචිජේද ව්‍යාපෘති ප්‍රගතිය</t>
  </si>
  <si>
    <t>i</t>
  </si>
  <si>
    <t xml:space="preserve">ග්‍රාමීය යටිතල පහසුකම් සංවර්ධන කිරිමේ  විශේෂ වැඩසටහන </t>
  </si>
  <si>
    <t>ii</t>
  </si>
  <si>
    <t>විමධ්‍යගත අය වැය වැඩසටහන (මිලදි ගැනිම්)</t>
  </si>
  <si>
    <t>විමධ්‍යගත අය වැය වැඩසටහන (යටිතල පහසුකම්)</t>
  </si>
  <si>
    <t>සමාධි භාවනා මධ්‍යස්ථානයේ ජලය ගබඩා කිරිම සදහා ජල ටැංකිය සහිත කුළුණ ඉදි කිරිම (ජාතික ප්‍රතිපත්ති හා ආර්ථීක කට. අමාත්‍යාංශය)</t>
  </si>
  <si>
    <t>ප්‍රාදේශීය සංවර්ධන වැඩසටහන (සමාජ සංස්කෘතික හා නිවාස සංවර්ධන)</t>
  </si>
  <si>
    <t>ප්‍රාදේශීය සංවර්ධන වැඩසටහන (ජීවනෝපාය සංවර්ධන)</t>
  </si>
  <si>
    <t>ග්‍රාමීය ආර්ථීකය පිළිබද අමාත්‍යාංශය (කිතුල් සංවර්ධන, හස්ත කර්මාන්ත)</t>
  </si>
  <si>
    <t>කදුරට නව ගම්මාන යටිතල පහසුකම් හා ප්‍රජා සංවර්ධන වැඩසටහන</t>
  </si>
  <si>
    <t>ග්‍රාම ශක්ති(සමිති ලියාපදිංචි කටයුතු)</t>
  </si>
  <si>
    <t>පෝෂණ වැඩසටහන</t>
  </si>
  <si>
    <t xml:space="preserve">සකස් කලේ - </t>
  </si>
  <si>
    <t>පරීක්ෂා කලේ -</t>
  </si>
  <si>
    <t>අනුමත කලේ -</t>
  </si>
  <si>
    <t>අත්සන     -</t>
  </si>
  <si>
    <t>අත්සන  -</t>
  </si>
  <si>
    <t>නම          - මයුරි වීරසේකර</t>
  </si>
  <si>
    <t>නම       - එච්.එම්.ඒ.එස්.හේරත්</t>
  </si>
  <si>
    <t>නම       - ඒ.එම්.වික්‍රමරාච්චි</t>
  </si>
  <si>
    <t>තනතුර     - සංවර්ධන නිලධාරි</t>
  </si>
  <si>
    <t>තනතුර  - සහකාර අධ්‍යක්ෂ(සැළසුම්)</t>
  </si>
  <si>
    <t>තනතුර  - ප්‍රාදේශීය ලේකම් මැදදුම්බර</t>
  </si>
  <si>
    <t>ප්‍රාදේශීය සංවර්ධන වැඩසටහන (යටිතල පහසුකම්)</t>
  </si>
  <si>
    <t>හින්දු ආගමික හා සංස්කෘතික කටයුතු දෙපාර්තමේන්තුව</t>
  </si>
  <si>
    <t>මුළු එකතුව</t>
  </si>
  <si>
    <t>කිතුල් සංවර්ධන ව්‍යාපෘති(තාක්ෂණික පුහුණුව)</t>
  </si>
  <si>
    <t>කිතුල් සංවර්ධන ව්‍යාපෘති(උපකරණ මෙවලම්)</t>
  </si>
  <si>
    <t>මුස්ලිම් පල්ලි හා මුස්ලිම් සංස්කෘතික මධ්‍යස්ථාන සංවර්ධන වැඩසටහන(මුස්ලිම් ආගමික හා සංස්කෘතික කටයුතු දෙපාර්තමේන්තුව)</t>
  </si>
  <si>
    <t>ඌන සංවර්ධිත විහාරස්ථාන වැඩිදියුණු කිරිම හා ඌන සංවර්ධිත  දහම් පාසල් ප්‍රතිසංවර්ධනය කිරිමේ වැඩසටහන(බුද්ධ ශාසන අමාත්‍යාංශය)</t>
  </si>
  <si>
    <t>වැවක් සමග ගමක් වැඩසටහන</t>
  </si>
  <si>
    <t>වේගවත් ග්‍රාමීය සංවර්ධන වැඩසටහන(ගම්පෙරළිය)</t>
  </si>
  <si>
    <t xml:space="preserve">A - Estimates are being / to be prepared </t>
  </si>
  <si>
    <t>B - For Constructions : Estimates Approved &amp; Bid Documents Prepared,  Quotation / Bid called,  Quotation / Bid Received  ,  Contract Awarded</t>
  </si>
  <si>
    <t xml:space="preserve">     Other: Identified Institutions/ CBO's  to provide Goods / Instruments, Obtain required list of goods, Estimated prepared </t>
  </si>
  <si>
    <t xml:space="preserve">C -  For Constructions : Start construction work,40% completed, Other : placed order for goods </t>
  </si>
  <si>
    <t>D -  For Constructions  : 60% completed   Other : Received goods /instruments as per the order</t>
  </si>
  <si>
    <t>E - For Constructions  80% completed   Other : Received goods /instruments as per the order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</si>
  <si>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</si>
  <si>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</si>
  <si>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ග්‍රාම ශක්ති(PRA වැඩසටහන)</t>
  </si>
  <si>
    <t>තෙල්දෙණිය ශ්‍රී උපෝසතාරාම විහාරය අසලින් ගලා බසින රඳා ඇළ ඉවුරේ බැම්ම බැදිම (අදියර04) (බුද්ධ ශාසන අමාත්‍යාංශය)</t>
  </si>
  <si>
    <t>ග්‍රාම ශක්ති(සමිති අරමුදල් )</t>
  </si>
  <si>
    <t>ග්‍රාම ශක්ති(සංවර්ධන නිලධාරින්ගේ දිමනා )</t>
  </si>
  <si>
    <t>ග්‍රාම ශක්ති(පරිපාලන වියදම් )</t>
  </si>
  <si>
    <t>2018 සංවර්ධන වැඩසටහන්වල 2018/12/31  දිනට ප්‍රගතිය</t>
  </si>
  <si>
    <t>බිල් වටිනාකම රු.</t>
  </si>
  <si>
    <t>ටෙස්ටින්/වැට් රු.</t>
  </si>
  <si>
    <t>පරිපාලන වියදම් රු.</t>
  </si>
  <si>
    <t>සත්‍ය වියදම රු.(1+2+3)</t>
  </si>
  <si>
    <t>යටිතල පහසුකම් සංවර්ධනය කිරිමේ විශේෂ වැඩසටහන(i)</t>
  </si>
  <si>
    <t>යටිතල පහසුකම් සංවර්ධනය කිරිමේ විශේෂ වැඩසටහන(ii)</t>
  </si>
  <si>
    <t>* චක්‍රෙල්ඛ උපදෙස් අනුව ක්‍රියාත්මක කිරිමට නිර්දේශ වු ව්‍යාපෘතිවල ප්‍රගතිය පමණක් මෙහි අන්තර්ගත කර ඇත.</t>
  </si>
  <si>
    <t>ක්ෂුද්‍ර මුල්‍ය වැඩසටහන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</si>
</sst>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ook Antiqua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64" fontId="0" fillId="0" borderId="1" xfId="0" applyNumberFormat="1" applyFont="1" applyBorder="1" applyAlignment="1">
      <alignment horizontal="right" vertical="center"/>
    </xf>
    <xf numFmtId="10" fontId="0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6" fillId="0" borderId="0" xfId="0" applyFon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64" fontId="0" fillId="0" borderId="0" xfId="0" applyNumberFormat="1"/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center"/>
    </xf>
    <xf numFmtId="10" fontId="0" fillId="0" borderId="2" xfId="0" applyNumberFormat="1" applyFont="1" applyFill="1" applyBorder="1" applyAlignment="1">
      <alignment vertical="center"/>
    </xf>
    <xf numFmtId="10" fontId="1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3" xfId="0" applyNumberFormat="1" applyFont="1" applyFill="1" applyBorder="1" applyAlignment="1">
      <alignment horizontal="right" vertical="center"/>
    </xf>
    <xf numFmtId="164" fontId="0" fillId="0" borderId="4" xfId="0" applyNumberFormat="1" applyFont="1" applyFill="1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386715</xdr:colOff>
      <xdr:row>41</xdr:row>
      <xdr:rowOff>0</xdr:rowOff>
    </xdr:from>
    <xdr:ext cx="194454" cy="283457"/>
    <xdr:sp macro="" textlink="">
      <xdr:nvSpPr>
        <xdr:cNvPr id="2" name="TextBox 1"/>
        <xdr:cNvSpPr txBox="1"/>
      </xdr:nvSpPr>
      <xdr:spPr>
        <a:xfrm>
          <a:off x="5558790" y="8486775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386715</xdr:colOff>
      <xdr:row>41</xdr:row>
      <xdr:rowOff>0</xdr:rowOff>
    </xdr:from>
    <xdr:ext cx="194454" cy="283457"/>
    <xdr:sp macro="" textlink="">
      <xdr:nvSpPr>
        <xdr:cNvPr id="3" name="TextBox 2"/>
        <xdr:cNvSpPr txBox="1"/>
      </xdr:nvSpPr>
      <xdr:spPr>
        <a:xfrm>
          <a:off x="5558790" y="8486775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386715</xdr:colOff>
      <xdr:row>41</xdr:row>
      <xdr:rowOff>0</xdr:rowOff>
    </xdr:from>
    <xdr:ext cx="194454" cy="283457"/>
    <xdr:sp macro="" textlink="">
      <xdr:nvSpPr>
        <xdr:cNvPr id="4" name="TextBox 3"/>
        <xdr:cNvSpPr txBox="1"/>
      </xdr:nvSpPr>
      <xdr:spPr>
        <a:xfrm>
          <a:off x="5558790" y="8486775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386715</xdr:colOff>
      <xdr:row>41</xdr:row>
      <xdr:rowOff>0</xdr:rowOff>
    </xdr:from>
    <xdr:ext cx="194454" cy="283457"/>
    <xdr:sp macro="" textlink="">
      <xdr:nvSpPr>
        <xdr:cNvPr id="5" name="TextBox 4"/>
        <xdr:cNvSpPr txBox="1"/>
      </xdr:nvSpPr>
      <xdr:spPr>
        <a:xfrm>
          <a:off x="5558790" y="8486775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386715</xdr:colOff>
      <xdr:row>41</xdr:row>
      <xdr:rowOff>0</xdr:rowOff>
    </xdr:from>
    <xdr:ext cx="194454" cy="283457"/>
    <xdr:sp macro="" textlink="">
      <xdr:nvSpPr>
        <xdr:cNvPr id="6" name="TextBox 5"/>
        <xdr:cNvSpPr txBox="1"/>
      </xdr:nvSpPr>
      <xdr:spPr>
        <a:xfrm>
          <a:off x="5558790" y="8486775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386715</xdr:colOff>
      <xdr:row>41</xdr:row>
      <xdr:rowOff>0</xdr:rowOff>
    </xdr:from>
    <xdr:ext cx="194454" cy="283457"/>
    <xdr:sp macro="" textlink="">
      <xdr:nvSpPr>
        <xdr:cNvPr id="7" name="TextBox 6"/>
        <xdr:cNvSpPr txBox="1"/>
      </xdr:nvSpPr>
      <xdr:spPr>
        <a:xfrm>
          <a:off x="5558790" y="8486775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386715</xdr:colOff>
      <xdr:row>47</xdr:row>
      <xdr:rowOff>0</xdr:rowOff>
    </xdr:from>
    <xdr:ext cx="194454" cy="283457"/>
    <xdr:sp macro="" textlink="">
      <xdr:nvSpPr>
        <xdr:cNvPr id="8" name="TextBox 7"/>
        <xdr:cNvSpPr txBox="1"/>
      </xdr:nvSpPr>
      <xdr:spPr>
        <a:xfrm>
          <a:off x="630174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386715</xdr:colOff>
      <xdr:row>47</xdr:row>
      <xdr:rowOff>0</xdr:rowOff>
    </xdr:from>
    <xdr:ext cx="194454" cy="283457"/>
    <xdr:sp macro="" textlink="">
      <xdr:nvSpPr>
        <xdr:cNvPr id="9" name="TextBox 8"/>
        <xdr:cNvSpPr txBox="1"/>
      </xdr:nvSpPr>
      <xdr:spPr>
        <a:xfrm>
          <a:off x="630174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B1:S55"/>
  <sheetViews>
    <sheetView tabSelected="1" topLeftCell="A17" workbookViewId="0">
      <selection activeCell="A2" sqref="A2:Q40"/>
    </sheetView>
  </sheetViews>
  <sheetFormatPr defaultRowHeight="14.25" customHeight="1"/>
  <cols>
    <col min="1" max="1" width="1.7109375" customWidth="1"/>
    <col min="2" max="2" width="4.85546875" style="18" customWidth="1"/>
    <col min="3" max="3" width="62.28515625" style="18" customWidth="1"/>
    <col min="4" max="4" width="8.5703125" customWidth="1"/>
    <col min="5" max="5" width="8" customWidth="1"/>
    <col min="6" max="6" width="5.5703125" customWidth="1"/>
    <col min="7" max="11" width="6.7109375" customWidth="1"/>
    <col min="12" max="12" width="16.42578125" customWidth="1"/>
    <col min="13" max="13" width="15.42578125" customWidth="1"/>
    <col min="14" max="15" width="11.5703125" customWidth="1"/>
    <col min="16" max="16" width="16.42578125" customWidth="1"/>
    <col min="17" max="17" width="9.42578125" customWidth="1"/>
    <col min="18" max="18" width="3.140625" customWidth="1"/>
    <col min="19" max="19" width="12.7109375" bestFit="1" customWidth="1"/>
  </cols>
  <sheetData>
    <row r="1" spans="2:19" ht="14.25" hidden="1" customHeight="1"/>
    <row r="2" spans="2:19" ht="23.25" customHeight="1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2:19" ht="25.5" customHeight="1">
      <c r="B3" s="70" t="s">
        <v>69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2:19" ht="8.25" hidden="1" customHeight="1"/>
    <row r="5" spans="2:19" ht="21" customHeight="1">
      <c r="B5" s="71" t="s">
        <v>1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2:19" ht="3.75" customHeight="1"/>
    <row r="7" spans="2:19" ht="16.5" customHeight="1">
      <c r="B7" s="52" t="s">
        <v>2</v>
      </c>
      <c r="C7" s="68" t="s">
        <v>3</v>
      </c>
      <c r="D7" s="69" t="s">
        <v>4</v>
      </c>
      <c r="E7" s="66" t="s">
        <v>5</v>
      </c>
      <c r="F7" s="66"/>
      <c r="G7" s="66"/>
      <c r="H7" s="66"/>
      <c r="I7" s="66"/>
      <c r="J7" s="66"/>
      <c r="K7" s="66"/>
      <c r="L7" s="66" t="s">
        <v>6</v>
      </c>
      <c r="M7" s="66"/>
      <c r="N7" s="66"/>
      <c r="O7" s="66"/>
      <c r="P7" s="66"/>
      <c r="Q7" s="66"/>
    </row>
    <row r="8" spans="2:19" ht="56.25" customHeight="1">
      <c r="B8" s="52"/>
      <c r="C8" s="68"/>
      <c r="D8" s="69"/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66" t="s">
        <v>14</v>
      </c>
      <c r="M8" s="31" t="s">
        <v>70</v>
      </c>
      <c r="N8" s="43" t="s">
        <v>71</v>
      </c>
      <c r="O8" s="34" t="s">
        <v>72</v>
      </c>
      <c r="P8" s="60" t="s">
        <v>73</v>
      </c>
      <c r="Q8" s="52" t="s">
        <v>15</v>
      </c>
    </row>
    <row r="9" spans="2:19" ht="15" customHeight="1">
      <c r="B9" s="52"/>
      <c r="C9" s="68"/>
      <c r="D9" s="69"/>
      <c r="E9" s="2" t="s">
        <v>16</v>
      </c>
      <c r="F9" s="2" t="s">
        <v>17</v>
      </c>
      <c r="G9" s="2" t="s">
        <v>18</v>
      </c>
      <c r="H9" s="2" t="s">
        <v>19</v>
      </c>
      <c r="I9" s="2" t="s">
        <v>20</v>
      </c>
      <c r="J9" s="2" t="s">
        <v>21</v>
      </c>
      <c r="K9" s="2" t="s">
        <v>22</v>
      </c>
      <c r="L9" s="66"/>
      <c r="M9" s="31">
        <v>1</v>
      </c>
      <c r="N9" s="31">
        <v>2</v>
      </c>
      <c r="O9" s="31">
        <v>3</v>
      </c>
      <c r="P9" s="61"/>
      <c r="Q9" s="52"/>
    </row>
    <row r="10" spans="2:19" ht="19.5" customHeight="1">
      <c r="B10" s="29">
        <v>1</v>
      </c>
      <c r="C10" s="3" t="s">
        <v>23</v>
      </c>
      <c r="D10" s="34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3"/>
    </row>
    <row r="11" spans="2:19" ht="18.75" customHeight="1">
      <c r="B11" s="29" t="s">
        <v>24</v>
      </c>
      <c r="C11" s="15" t="s">
        <v>25</v>
      </c>
      <c r="D11" s="34">
        <f t="shared" ref="D11:D16" si="0">SUM(E11:K11)</f>
        <v>2</v>
      </c>
      <c r="E11" s="35"/>
      <c r="F11" s="35"/>
      <c r="G11" s="35"/>
      <c r="H11" s="35"/>
      <c r="I11" s="35"/>
      <c r="J11" s="35"/>
      <c r="K11" s="35">
        <v>2</v>
      </c>
      <c r="L11" s="4">
        <v>1224010.96</v>
      </c>
      <c r="M11" s="40">
        <v>1211219.04</v>
      </c>
      <c r="N11" s="4"/>
      <c r="O11" s="4">
        <f>M11*0.5/100</f>
        <v>6056.0951999999997</v>
      </c>
      <c r="P11" s="4">
        <f>SUM(M11:O11)</f>
        <v>1217275.1352000001</v>
      </c>
      <c r="Q11" s="5">
        <f>P11/L11</f>
        <v>0.99449692443930415</v>
      </c>
    </row>
    <row r="12" spans="2:19" ht="18" customHeight="1">
      <c r="B12" s="29" t="s">
        <v>26</v>
      </c>
      <c r="C12" s="15" t="s">
        <v>54</v>
      </c>
      <c r="D12" s="34">
        <f t="shared" si="0"/>
        <v>1</v>
      </c>
      <c r="E12" s="35"/>
      <c r="F12" s="35"/>
      <c r="G12" s="35"/>
      <c r="H12" s="35"/>
      <c r="I12" s="35"/>
      <c r="J12" s="35"/>
      <c r="K12" s="35">
        <v>1</v>
      </c>
      <c r="L12" s="4">
        <v>1600000</v>
      </c>
      <c r="M12" s="4">
        <v>1485690.38</v>
      </c>
      <c r="N12" s="4"/>
      <c r="O12" s="4"/>
      <c r="P12" s="4">
        <f t="shared" ref="P12:P37" si="1">SUM(M12:O12)</f>
        <v>1485690.38</v>
      </c>
      <c r="Q12" s="5">
        <f t="shared" ref="Q12:Q19" si="2">P12/L12</f>
        <v>0.92855648749999997</v>
      </c>
    </row>
    <row r="13" spans="2:19" ht="18" customHeight="1">
      <c r="B13" s="29"/>
      <c r="C13" s="25"/>
      <c r="D13" s="6">
        <f t="shared" si="0"/>
        <v>3</v>
      </c>
      <c r="E13" s="6">
        <f t="shared" ref="E13:K13" si="3">SUM(E11:E12)</f>
        <v>0</v>
      </c>
      <c r="F13" s="6">
        <f t="shared" si="3"/>
        <v>0</v>
      </c>
      <c r="G13" s="6">
        <f t="shared" si="3"/>
        <v>0</v>
      </c>
      <c r="H13" s="6">
        <f t="shared" si="3"/>
        <v>0</v>
      </c>
      <c r="I13" s="6">
        <f t="shared" si="3"/>
        <v>0</v>
      </c>
      <c r="J13" s="6">
        <f t="shared" si="3"/>
        <v>0</v>
      </c>
      <c r="K13" s="6">
        <f t="shared" si="3"/>
        <v>3</v>
      </c>
      <c r="L13" s="7">
        <f>SUM(L11:L12)</f>
        <v>2824010.96</v>
      </c>
      <c r="M13" s="7">
        <f>SUM(M11:M12)</f>
        <v>2696909.42</v>
      </c>
      <c r="N13" s="7">
        <f>SUM(N11:N12)</f>
        <v>0</v>
      </c>
      <c r="O13" s="7">
        <f>SUM(O11:O12)</f>
        <v>6056.0951999999997</v>
      </c>
      <c r="P13" s="7">
        <f>SUM(P11:P12)</f>
        <v>2702965.5152000003</v>
      </c>
      <c r="Q13" s="5">
        <f t="shared" si="2"/>
        <v>0.9571370485049393</v>
      </c>
      <c r="S13" s="24"/>
    </row>
    <row r="14" spans="2:19" ht="17.25" customHeight="1">
      <c r="B14" s="52">
        <v>2</v>
      </c>
      <c r="C14" s="15" t="s">
        <v>74</v>
      </c>
      <c r="D14" s="32">
        <f t="shared" si="0"/>
        <v>12</v>
      </c>
      <c r="E14" s="17"/>
      <c r="F14" s="32"/>
      <c r="G14" s="32"/>
      <c r="H14" s="32"/>
      <c r="I14" s="32"/>
      <c r="J14" s="32"/>
      <c r="K14" s="32">
        <v>12</v>
      </c>
      <c r="L14" s="16">
        <v>3300000</v>
      </c>
      <c r="M14" s="41">
        <v>3008469.31</v>
      </c>
      <c r="N14" s="41">
        <v>2000</v>
      </c>
      <c r="O14" s="41">
        <v>16500</v>
      </c>
      <c r="P14" s="36">
        <f>M14+N14+O14</f>
        <v>3026969.31</v>
      </c>
      <c r="Q14" s="5">
        <f t="shared" si="2"/>
        <v>0.91726342727272725</v>
      </c>
      <c r="S14" s="24"/>
    </row>
    <row r="15" spans="2:19" ht="17.25" customHeight="1">
      <c r="B15" s="52"/>
      <c r="C15" s="15" t="s">
        <v>75</v>
      </c>
      <c r="D15" s="32">
        <f t="shared" si="0"/>
        <v>10</v>
      </c>
      <c r="E15" s="17"/>
      <c r="F15" s="32"/>
      <c r="G15" s="32"/>
      <c r="H15" s="32"/>
      <c r="I15" s="32"/>
      <c r="J15" s="32"/>
      <c r="K15" s="32">
        <v>10</v>
      </c>
      <c r="L15" s="16">
        <v>8000000</v>
      </c>
      <c r="M15" s="41">
        <v>7796475.1799999997</v>
      </c>
      <c r="N15" s="41">
        <v>17000</v>
      </c>
      <c r="O15" s="41">
        <v>40000</v>
      </c>
      <c r="P15" s="36">
        <f>M15+N15+O15</f>
        <v>7853475.1799999997</v>
      </c>
      <c r="Q15" s="5">
        <f t="shared" si="2"/>
        <v>0.98168439749999992</v>
      </c>
      <c r="S15" s="24"/>
    </row>
    <row r="16" spans="2:19" ht="17.25" customHeight="1">
      <c r="B16" s="29">
        <v>3</v>
      </c>
      <c r="C16" s="15" t="s">
        <v>55</v>
      </c>
      <c r="D16" s="32">
        <f t="shared" si="0"/>
        <v>8</v>
      </c>
      <c r="E16" s="17"/>
      <c r="F16" s="32"/>
      <c r="G16" s="32"/>
      <c r="H16" s="32"/>
      <c r="I16" s="32"/>
      <c r="J16" s="32"/>
      <c r="K16" s="32">
        <v>8</v>
      </c>
      <c r="L16" s="16">
        <f>5000000+1500000</f>
        <v>6500000</v>
      </c>
      <c r="M16" s="16">
        <v>6235583.5899999999</v>
      </c>
      <c r="N16" s="16">
        <v>20000</v>
      </c>
      <c r="O16" s="16">
        <v>162500</v>
      </c>
      <c r="P16" s="4">
        <f t="shared" si="1"/>
        <v>6418083.5899999999</v>
      </c>
      <c r="Q16" s="5">
        <f t="shared" si="2"/>
        <v>0.98739747538461531</v>
      </c>
      <c r="S16" s="24"/>
    </row>
    <row r="17" spans="2:19" ht="21.75" customHeight="1">
      <c r="B17" s="68">
        <v>4</v>
      </c>
      <c r="C17" s="42" t="s">
        <v>28</v>
      </c>
      <c r="D17" s="32">
        <f t="shared" ref="D17:D37" si="4">SUM(E17:K17)</f>
        <v>19</v>
      </c>
      <c r="E17" s="23"/>
      <c r="F17" s="23"/>
      <c r="G17" s="23"/>
      <c r="H17" s="19"/>
      <c r="I17" s="19"/>
      <c r="J17" s="19"/>
      <c r="K17" s="33">
        <v>19</v>
      </c>
      <c r="L17" s="16">
        <v>2700000</v>
      </c>
      <c r="M17" s="63">
        <f>4047229.59-9000</f>
        <v>4038229.59</v>
      </c>
      <c r="N17" s="57">
        <v>9000</v>
      </c>
      <c r="O17" s="57">
        <v>54000</v>
      </c>
      <c r="P17" s="65">
        <f>SUM(M17:O17)</f>
        <v>4101229.59</v>
      </c>
      <c r="Q17" s="67">
        <f>P17/(L17+L18)</f>
        <v>0.98233044071856279</v>
      </c>
      <c r="S17" s="24"/>
    </row>
    <row r="18" spans="2:19" ht="18" customHeight="1">
      <c r="B18" s="68"/>
      <c r="C18" s="42" t="s">
        <v>27</v>
      </c>
      <c r="D18" s="32">
        <f t="shared" si="4"/>
        <v>40</v>
      </c>
      <c r="E18" s="23"/>
      <c r="F18" s="23"/>
      <c r="G18" s="23"/>
      <c r="H18" s="23"/>
      <c r="I18" s="23"/>
      <c r="J18" s="23"/>
      <c r="K18" s="33">
        <v>40</v>
      </c>
      <c r="L18" s="16">
        <v>1475000</v>
      </c>
      <c r="M18" s="64"/>
      <c r="N18" s="57"/>
      <c r="O18" s="57"/>
      <c r="P18" s="65"/>
      <c r="Q18" s="67"/>
      <c r="S18" s="24"/>
    </row>
    <row r="19" spans="2:19" ht="44.25" customHeight="1">
      <c r="B19" s="30">
        <v>5</v>
      </c>
      <c r="C19" s="15" t="s">
        <v>29</v>
      </c>
      <c r="D19" s="32">
        <f t="shared" si="4"/>
        <v>1</v>
      </c>
      <c r="E19" s="23"/>
      <c r="F19" s="23"/>
      <c r="G19" s="23"/>
      <c r="H19" s="23"/>
      <c r="I19" s="23"/>
      <c r="J19" s="23"/>
      <c r="K19" s="33">
        <v>1</v>
      </c>
      <c r="L19" s="16">
        <v>4300000</v>
      </c>
      <c r="M19" s="16">
        <v>3614214.1478260872</v>
      </c>
      <c r="N19" s="16">
        <f>M19*15/100</f>
        <v>542132.12217391306</v>
      </c>
      <c r="O19" s="16">
        <f>L19*3/100</f>
        <v>129000</v>
      </c>
      <c r="P19" s="4">
        <f t="shared" si="1"/>
        <v>4285346.2700000005</v>
      </c>
      <c r="Q19" s="5">
        <f t="shared" si="2"/>
        <v>0.99659215581395355</v>
      </c>
      <c r="S19" s="24"/>
    </row>
    <row r="20" spans="2:19" ht="17.25" customHeight="1">
      <c r="B20" s="54">
        <v>6</v>
      </c>
      <c r="C20" s="42" t="s">
        <v>47</v>
      </c>
      <c r="D20" s="32">
        <f t="shared" si="4"/>
        <v>0</v>
      </c>
      <c r="E20" s="23"/>
      <c r="F20" s="23"/>
      <c r="G20" s="23"/>
      <c r="H20" s="23"/>
      <c r="I20" s="23"/>
      <c r="J20" s="23"/>
      <c r="K20" s="33"/>
      <c r="L20" s="16">
        <v>0</v>
      </c>
      <c r="M20" s="57">
        <v>165586.20000000001</v>
      </c>
      <c r="N20" s="57">
        <v>3440</v>
      </c>
      <c r="O20" s="62"/>
      <c r="P20" s="65">
        <f t="shared" si="1"/>
        <v>169026.2</v>
      </c>
      <c r="Q20" s="67">
        <f>P20/(L21+L22)</f>
        <v>0.98271046511627913</v>
      </c>
    </row>
    <row r="21" spans="2:19" ht="25.5" customHeight="1">
      <c r="B21" s="55"/>
      <c r="C21" s="15" t="s">
        <v>30</v>
      </c>
      <c r="D21" s="32">
        <f t="shared" si="4"/>
        <v>5</v>
      </c>
      <c r="E21" s="23"/>
      <c r="F21" s="23"/>
      <c r="G21" s="23"/>
      <c r="H21" s="23"/>
      <c r="I21" s="23"/>
      <c r="J21" s="23"/>
      <c r="K21" s="33">
        <v>5</v>
      </c>
      <c r="L21" s="16">
        <v>100000</v>
      </c>
      <c r="M21" s="57"/>
      <c r="N21" s="57"/>
      <c r="O21" s="62"/>
      <c r="P21" s="65"/>
      <c r="Q21" s="67"/>
    </row>
    <row r="22" spans="2:19" ht="18.75" customHeight="1">
      <c r="B22" s="56"/>
      <c r="C22" s="15" t="s">
        <v>31</v>
      </c>
      <c r="D22" s="32">
        <f t="shared" si="4"/>
        <v>2</v>
      </c>
      <c r="E22" s="23"/>
      <c r="F22" s="23"/>
      <c r="G22" s="23"/>
      <c r="H22" s="23"/>
      <c r="I22" s="23"/>
      <c r="J22" s="23"/>
      <c r="K22" s="33">
        <v>2</v>
      </c>
      <c r="L22" s="16">
        <v>72000</v>
      </c>
      <c r="M22" s="57"/>
      <c r="N22" s="57"/>
      <c r="O22" s="62"/>
      <c r="P22" s="65"/>
      <c r="Q22" s="67"/>
    </row>
    <row r="23" spans="2:19" ht="17.25" customHeight="1">
      <c r="B23" s="54">
        <v>7</v>
      </c>
      <c r="C23" s="15" t="s">
        <v>32</v>
      </c>
      <c r="D23" s="32"/>
      <c r="E23" s="23"/>
      <c r="F23" s="23"/>
      <c r="G23" s="23"/>
      <c r="H23" s="23"/>
      <c r="I23" s="23"/>
      <c r="J23" s="23"/>
      <c r="K23" s="33"/>
      <c r="L23" s="16"/>
      <c r="M23" s="16"/>
      <c r="N23" s="16"/>
      <c r="O23" s="16"/>
      <c r="P23" s="4"/>
      <c r="Q23" s="5"/>
    </row>
    <row r="24" spans="2:19" ht="25.5" customHeight="1">
      <c r="B24" s="55"/>
      <c r="C24" s="15" t="s">
        <v>50</v>
      </c>
      <c r="D24" s="32">
        <f t="shared" si="4"/>
        <v>1</v>
      </c>
      <c r="E24" s="23"/>
      <c r="F24" s="23"/>
      <c r="G24" s="23"/>
      <c r="H24" s="23"/>
      <c r="I24" s="23"/>
      <c r="J24" s="23"/>
      <c r="K24" s="33">
        <v>1</v>
      </c>
      <c r="L24" s="16">
        <v>8000</v>
      </c>
      <c r="M24" s="16">
        <v>8000</v>
      </c>
      <c r="N24" s="9"/>
      <c r="O24" s="16"/>
      <c r="P24" s="4">
        <f t="shared" si="1"/>
        <v>8000</v>
      </c>
      <c r="Q24" s="5">
        <f>P24/L24</f>
        <v>1</v>
      </c>
      <c r="S24" s="37"/>
    </row>
    <row r="25" spans="2:19" ht="15">
      <c r="B25" s="56"/>
      <c r="C25" s="15" t="s">
        <v>51</v>
      </c>
      <c r="D25" s="32">
        <f t="shared" si="4"/>
        <v>1</v>
      </c>
      <c r="E25" s="23"/>
      <c r="F25" s="23"/>
      <c r="G25" s="23"/>
      <c r="H25" s="23"/>
      <c r="I25" s="23"/>
      <c r="J25" s="23"/>
      <c r="K25" s="33">
        <v>1</v>
      </c>
      <c r="L25" s="16">
        <f>425000+8927.84</f>
        <v>433927.84</v>
      </c>
      <c r="M25" s="16">
        <v>424162</v>
      </c>
      <c r="N25" s="16">
        <v>6696</v>
      </c>
      <c r="O25" s="16"/>
      <c r="P25" s="4">
        <f t="shared" si="1"/>
        <v>430858</v>
      </c>
      <c r="Q25" s="5">
        <f t="shared" ref="Q25:Q38" si="5">P25/L25</f>
        <v>0.99292545968011636</v>
      </c>
      <c r="S25" s="24"/>
    </row>
    <row r="26" spans="2:19" ht="21" customHeight="1">
      <c r="B26" s="30">
        <v>8</v>
      </c>
      <c r="C26" s="15" t="s">
        <v>33</v>
      </c>
      <c r="D26" s="32">
        <f t="shared" si="4"/>
        <v>6</v>
      </c>
      <c r="E26" s="23"/>
      <c r="F26" s="23"/>
      <c r="G26" s="23"/>
      <c r="H26" s="23"/>
      <c r="I26" s="23"/>
      <c r="J26" s="23"/>
      <c r="K26" s="33">
        <v>6</v>
      </c>
      <c r="L26" s="16">
        <v>71950</v>
      </c>
      <c r="M26" s="16">
        <f>13000+9279+8625+13023+11176+9000+3291.17</f>
        <v>67394.17</v>
      </c>
      <c r="N26" s="16"/>
      <c r="O26" s="16"/>
      <c r="P26" s="4">
        <f t="shared" si="1"/>
        <v>67394.17</v>
      </c>
      <c r="Q26" s="5">
        <f t="shared" si="5"/>
        <v>0.93668061153578874</v>
      </c>
      <c r="S26" s="24"/>
    </row>
    <row r="27" spans="2:19" ht="34.5" customHeight="1">
      <c r="B27" s="30">
        <v>9</v>
      </c>
      <c r="C27" s="15" t="s">
        <v>53</v>
      </c>
      <c r="D27" s="32">
        <f t="shared" si="4"/>
        <v>4</v>
      </c>
      <c r="E27" s="23"/>
      <c r="F27" s="23"/>
      <c r="G27" s="23"/>
      <c r="H27" s="23"/>
      <c r="I27" s="23"/>
      <c r="J27" s="23"/>
      <c r="K27" s="33">
        <v>4</v>
      </c>
      <c r="L27" s="16">
        <f>150000+300000+25000+100000</f>
        <v>575000</v>
      </c>
      <c r="M27" s="16">
        <f>145500+291000+24200+99900</f>
        <v>560600</v>
      </c>
      <c r="N27" s="16"/>
      <c r="O27" s="16">
        <v>13500</v>
      </c>
      <c r="P27" s="4">
        <f t="shared" si="1"/>
        <v>574100</v>
      </c>
      <c r="Q27" s="5">
        <f t="shared" si="5"/>
        <v>0.99843478260869567</v>
      </c>
      <c r="S27" s="24"/>
    </row>
    <row r="28" spans="2:19" ht="34.5" customHeight="1">
      <c r="B28" s="30">
        <v>10</v>
      </c>
      <c r="C28" s="15" t="s">
        <v>65</v>
      </c>
      <c r="D28" s="32">
        <f t="shared" si="4"/>
        <v>1</v>
      </c>
      <c r="E28" s="23"/>
      <c r="F28" s="23"/>
      <c r="G28" s="23"/>
      <c r="H28" s="23"/>
      <c r="I28" s="23"/>
      <c r="J28" s="23"/>
      <c r="K28" s="33">
        <v>1</v>
      </c>
      <c r="L28" s="16">
        <v>1800000</v>
      </c>
      <c r="M28" s="16">
        <v>1746000</v>
      </c>
      <c r="N28" s="16"/>
      <c r="O28" s="16">
        <v>54000</v>
      </c>
      <c r="P28" s="4">
        <f t="shared" si="1"/>
        <v>1800000</v>
      </c>
      <c r="Q28" s="5">
        <f t="shared" si="5"/>
        <v>1</v>
      </c>
    </row>
    <row r="29" spans="2:19" ht="33" customHeight="1">
      <c r="B29" s="30">
        <v>11</v>
      </c>
      <c r="C29" s="15" t="s">
        <v>52</v>
      </c>
      <c r="D29" s="32">
        <f t="shared" si="4"/>
        <v>1</v>
      </c>
      <c r="E29" s="23"/>
      <c r="F29" s="23"/>
      <c r="G29" s="23"/>
      <c r="H29" s="23"/>
      <c r="I29" s="23"/>
      <c r="J29" s="23"/>
      <c r="K29" s="33">
        <v>1</v>
      </c>
      <c r="L29" s="16">
        <v>300000</v>
      </c>
      <c r="M29" s="16">
        <v>294000</v>
      </c>
      <c r="N29" s="16"/>
      <c r="O29" s="16">
        <v>3000</v>
      </c>
      <c r="P29" s="4">
        <f t="shared" si="1"/>
        <v>297000</v>
      </c>
      <c r="Q29" s="5">
        <f t="shared" si="5"/>
        <v>0.99</v>
      </c>
    </row>
    <row r="30" spans="2:19" ht="19.5" customHeight="1">
      <c r="B30" s="30">
        <v>12</v>
      </c>
      <c r="C30" s="15" t="s">
        <v>48</v>
      </c>
      <c r="D30" s="32">
        <f t="shared" si="4"/>
        <v>2</v>
      </c>
      <c r="E30" s="8"/>
      <c r="F30" s="8"/>
      <c r="G30" s="8"/>
      <c r="H30" s="8"/>
      <c r="I30" s="8"/>
      <c r="J30" s="8"/>
      <c r="K30" s="35">
        <v>2</v>
      </c>
      <c r="L30" s="4">
        <v>180000</v>
      </c>
      <c r="M30" s="4">
        <f>87300+87300</f>
        <v>174600</v>
      </c>
      <c r="N30" s="4"/>
      <c r="O30" s="4">
        <v>5400</v>
      </c>
      <c r="P30" s="4">
        <f t="shared" si="1"/>
        <v>180000</v>
      </c>
      <c r="Q30" s="5">
        <f t="shared" si="5"/>
        <v>1</v>
      </c>
    </row>
    <row r="31" spans="2:19" ht="18" customHeight="1">
      <c r="B31" s="54">
        <v>13</v>
      </c>
      <c r="C31" s="15" t="s">
        <v>34</v>
      </c>
      <c r="D31" s="32">
        <f t="shared" si="4"/>
        <v>3</v>
      </c>
      <c r="E31" s="8"/>
      <c r="F31" s="9"/>
      <c r="G31" s="9"/>
      <c r="H31" s="9"/>
      <c r="I31" s="9"/>
      <c r="J31" s="8"/>
      <c r="K31" s="35">
        <v>3</v>
      </c>
      <c r="L31" s="4">
        <v>30000</v>
      </c>
      <c r="M31" s="4">
        <v>30000</v>
      </c>
      <c r="N31" s="4"/>
      <c r="O31" s="4"/>
      <c r="P31" s="4">
        <f t="shared" si="1"/>
        <v>30000</v>
      </c>
      <c r="Q31" s="5">
        <f t="shared" si="5"/>
        <v>1</v>
      </c>
    </row>
    <row r="32" spans="2:19" ht="18" customHeight="1">
      <c r="B32" s="55"/>
      <c r="C32" s="15" t="s">
        <v>64</v>
      </c>
      <c r="D32" s="32">
        <f t="shared" si="4"/>
        <v>3</v>
      </c>
      <c r="E32" s="8"/>
      <c r="F32" s="9"/>
      <c r="G32" s="9"/>
      <c r="H32" s="9"/>
      <c r="I32" s="9"/>
      <c r="J32" s="8"/>
      <c r="K32" s="35">
        <v>3</v>
      </c>
      <c r="L32" s="4">
        <v>7500</v>
      </c>
      <c r="M32" s="4">
        <v>7500</v>
      </c>
      <c r="N32" s="4"/>
      <c r="O32" s="4"/>
      <c r="P32" s="4">
        <f t="shared" si="1"/>
        <v>7500</v>
      </c>
      <c r="Q32" s="5">
        <f t="shared" si="5"/>
        <v>1</v>
      </c>
    </row>
    <row r="33" spans="2:18" ht="18" customHeight="1">
      <c r="B33" s="55"/>
      <c r="C33" s="15" t="s">
        <v>66</v>
      </c>
      <c r="D33" s="32">
        <f>SUM(E33:K33)</f>
        <v>3</v>
      </c>
      <c r="E33" s="8"/>
      <c r="F33" s="8"/>
      <c r="G33" s="9"/>
      <c r="H33" s="9"/>
      <c r="I33" s="9"/>
      <c r="J33" s="8"/>
      <c r="K33" s="35">
        <v>3</v>
      </c>
      <c r="L33" s="4">
        <v>2959650</v>
      </c>
      <c r="M33" s="4">
        <v>2959650</v>
      </c>
      <c r="N33" s="4"/>
      <c r="O33" s="4"/>
      <c r="P33" s="4">
        <f t="shared" si="1"/>
        <v>2959650</v>
      </c>
      <c r="Q33" s="5">
        <f t="shared" si="5"/>
        <v>1</v>
      </c>
    </row>
    <row r="34" spans="2:18" ht="18" customHeight="1">
      <c r="B34" s="55"/>
      <c r="C34" s="15" t="s">
        <v>67</v>
      </c>
      <c r="D34" s="32">
        <f>SUM(E34:K34)</f>
        <v>3</v>
      </c>
      <c r="E34" s="8"/>
      <c r="F34" s="8"/>
      <c r="G34" s="9"/>
      <c r="H34" s="9"/>
      <c r="I34" s="9"/>
      <c r="J34" s="8"/>
      <c r="K34" s="35">
        <v>3</v>
      </c>
      <c r="L34" s="4">
        <v>63000</v>
      </c>
      <c r="M34" s="4">
        <v>63000</v>
      </c>
      <c r="N34" s="4"/>
      <c r="O34" s="4"/>
      <c r="P34" s="4">
        <f t="shared" si="1"/>
        <v>63000</v>
      </c>
      <c r="Q34" s="5">
        <f t="shared" si="5"/>
        <v>1</v>
      </c>
    </row>
    <row r="35" spans="2:18" ht="18" customHeight="1">
      <c r="B35" s="55"/>
      <c r="C35" s="15" t="s">
        <v>77</v>
      </c>
      <c r="D35" s="45">
        <f>SUM(E35:K35)</f>
        <v>3</v>
      </c>
      <c r="E35" s="8"/>
      <c r="F35" s="8"/>
      <c r="G35" s="9"/>
      <c r="H35" s="9"/>
      <c r="I35" s="9"/>
      <c r="J35" s="8"/>
      <c r="K35" s="47">
        <v>3</v>
      </c>
      <c r="L35" s="46">
        <v>25000</v>
      </c>
      <c r="M35" s="46">
        <v>25000</v>
      </c>
      <c r="N35" s="46"/>
      <c r="O35" s="46"/>
      <c r="P35" s="46">
        <f t="shared" si="1"/>
        <v>25000</v>
      </c>
      <c r="Q35" s="48">
        <f t="shared" si="5"/>
        <v>1</v>
      </c>
    </row>
    <row r="36" spans="2:18" ht="21" customHeight="1">
      <c r="B36" s="56"/>
      <c r="C36" s="15" t="s">
        <v>68</v>
      </c>
      <c r="D36" s="32">
        <f t="shared" si="4"/>
        <v>3</v>
      </c>
      <c r="E36" s="8"/>
      <c r="F36" s="8"/>
      <c r="G36" s="9"/>
      <c r="H36" s="9"/>
      <c r="I36" s="9"/>
      <c r="J36" s="8"/>
      <c r="K36" s="35">
        <v>3</v>
      </c>
      <c r="L36" s="4">
        <v>90000</v>
      </c>
      <c r="M36" s="16">
        <v>0</v>
      </c>
      <c r="N36" s="4"/>
      <c r="O36" s="4">
        <v>90000</v>
      </c>
      <c r="P36" s="4">
        <f>SUM(N36:O36)</f>
        <v>90000</v>
      </c>
      <c r="Q36" s="5">
        <f t="shared" si="5"/>
        <v>1</v>
      </c>
    </row>
    <row r="37" spans="2:18" ht="19.5" customHeight="1">
      <c r="B37" s="30">
        <v>14</v>
      </c>
      <c r="C37" s="15" t="s">
        <v>35</v>
      </c>
      <c r="D37" s="32">
        <f t="shared" si="4"/>
        <v>1</v>
      </c>
      <c r="E37" s="8"/>
      <c r="F37" s="8"/>
      <c r="G37" s="8"/>
      <c r="H37" s="8"/>
      <c r="I37" s="9"/>
      <c r="J37" s="8"/>
      <c r="K37" s="35">
        <v>1</v>
      </c>
      <c r="L37" s="4">
        <v>100000</v>
      </c>
      <c r="M37" s="4">
        <v>100000</v>
      </c>
      <c r="N37" s="4"/>
      <c r="O37" s="4"/>
      <c r="P37" s="4">
        <f t="shared" si="1"/>
        <v>100000</v>
      </c>
      <c r="Q37" s="5">
        <f t="shared" si="5"/>
        <v>1</v>
      </c>
    </row>
    <row r="38" spans="2:18" ht="20.25" customHeight="1">
      <c r="B38" s="19"/>
      <c r="C38" s="33" t="s">
        <v>49</v>
      </c>
      <c r="D38" s="10">
        <f>SUM(D13:D37)</f>
        <v>135</v>
      </c>
      <c r="E38" s="10">
        <f>SUM(E13:E37)</f>
        <v>0</v>
      </c>
      <c r="F38" s="10">
        <f t="shared" ref="F38:K38" si="6">SUM(F13:F37)</f>
        <v>0</v>
      </c>
      <c r="G38" s="10">
        <f t="shared" si="6"/>
        <v>0</v>
      </c>
      <c r="H38" s="10">
        <f t="shared" si="6"/>
        <v>0</v>
      </c>
      <c r="I38" s="10">
        <f t="shared" si="6"/>
        <v>0</v>
      </c>
      <c r="J38" s="10">
        <f t="shared" si="6"/>
        <v>0</v>
      </c>
      <c r="K38" s="10">
        <f t="shared" si="6"/>
        <v>135</v>
      </c>
      <c r="L38" s="11">
        <f>SUM(L13:L37)</f>
        <v>35915038.799999997</v>
      </c>
      <c r="M38" s="11">
        <f>SUM(M13:M37)</f>
        <v>34015373.607826084</v>
      </c>
      <c r="N38" s="11">
        <f>SUM(N13:N37)</f>
        <v>600268.12217391306</v>
      </c>
      <c r="O38" s="11">
        <f>SUM(O13:O37)</f>
        <v>573956.09519999998</v>
      </c>
      <c r="P38" s="11">
        <f>SUM(P13:P37)</f>
        <v>35189597.825200006</v>
      </c>
      <c r="Q38" s="39">
        <f t="shared" si="5"/>
        <v>0.97980119195082171</v>
      </c>
    </row>
    <row r="39" spans="2:18" ht="15.75" customHeight="1">
      <c r="Q39" s="38"/>
    </row>
    <row r="40" spans="2:18" s="18" customFormat="1" ht="25.5" customHeight="1">
      <c r="C40" s="49" t="s">
        <v>76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28"/>
    </row>
    <row r="41" spans="2:18" s="18" customFormat="1" ht="32.25" customHeight="1"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28"/>
    </row>
    <row r="42" spans="2:18" ht="19.5" customHeight="1">
      <c r="C42" s="12" t="s">
        <v>36</v>
      </c>
      <c r="D42" s="51" t="s">
        <v>37</v>
      </c>
      <c r="E42" s="51"/>
      <c r="F42" s="51"/>
      <c r="G42" s="51"/>
      <c r="H42" s="51"/>
      <c r="I42" s="51"/>
      <c r="K42" s="13"/>
      <c r="L42" s="51" t="s">
        <v>38</v>
      </c>
      <c r="M42" s="51"/>
      <c r="N42" s="51"/>
      <c r="O42" s="51"/>
      <c r="P42" s="51"/>
      <c r="Q42" s="51"/>
    </row>
    <row r="43" spans="2:18" ht="18" customHeight="1">
      <c r="C43" s="12" t="s">
        <v>39</v>
      </c>
      <c r="D43" s="51" t="s">
        <v>40</v>
      </c>
      <c r="E43" s="51"/>
      <c r="F43" s="51"/>
      <c r="G43" s="51"/>
      <c r="H43" s="51"/>
      <c r="I43" s="51"/>
      <c r="K43" s="13"/>
      <c r="L43" s="51" t="s">
        <v>40</v>
      </c>
      <c r="M43" s="51"/>
      <c r="N43" s="51"/>
      <c r="O43" s="51"/>
      <c r="P43" s="51"/>
      <c r="Q43" s="51"/>
    </row>
    <row r="44" spans="2:18" ht="16.5" customHeight="1">
      <c r="C44" s="12" t="s">
        <v>41</v>
      </c>
      <c r="D44" s="51" t="s">
        <v>42</v>
      </c>
      <c r="E44" s="51"/>
      <c r="F44" s="51"/>
      <c r="G44" s="51"/>
      <c r="H44" s="51"/>
      <c r="I44" s="51"/>
      <c r="K44" s="13"/>
      <c r="L44" s="51" t="s">
        <v>43</v>
      </c>
      <c r="M44" s="51"/>
      <c r="N44" s="51"/>
      <c r="O44" s="51"/>
      <c r="P44" s="51"/>
      <c r="Q44" s="51"/>
    </row>
    <row r="45" spans="2:18" ht="17.25" customHeight="1">
      <c r="B45" s="20"/>
      <c r="C45" s="12" t="s">
        <v>44</v>
      </c>
      <c r="D45" s="51" t="s">
        <v>45</v>
      </c>
      <c r="E45" s="51"/>
      <c r="F45" s="51"/>
      <c r="G45" s="51"/>
      <c r="H45" s="51"/>
      <c r="I45" s="51"/>
      <c r="K45" s="14"/>
      <c r="L45" s="53" t="s">
        <v>46</v>
      </c>
      <c r="M45" s="53"/>
      <c r="N45" s="53"/>
      <c r="O45" s="53"/>
      <c r="P45" s="53"/>
      <c r="Q45" s="53"/>
    </row>
    <row r="46" spans="2:18" ht="18" customHeight="1"/>
    <row r="47" spans="2:18" ht="14.25" customHeight="1">
      <c r="P47" s="24"/>
    </row>
    <row r="48" spans="2:18" ht="14.25" customHeight="1">
      <c r="C48" s="26" t="s">
        <v>56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</row>
    <row r="49" spans="3:18" ht="14.25" customHeight="1">
      <c r="C49" s="58" t="s">
        <v>57</v>
      </c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</row>
    <row r="50" spans="3:18" ht="14.25" customHeight="1">
      <c r="C50" s="27" t="s">
        <v>58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3:18" ht="14.25" customHeight="1">
      <c r="C51" s="26" t="s">
        <v>59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3:18" ht="14.25" customHeight="1">
      <c r="C52" s="59" t="s">
        <v>60</v>
      </c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21"/>
      <c r="R52" s="21"/>
    </row>
    <row r="53" spans="3:18" ht="14.25" customHeight="1">
      <c r="C53" s="59" t="s">
        <v>61</v>
      </c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21"/>
    </row>
    <row r="54" spans="3:18" ht="14.25" customHeight="1">
      <c r="C54" s="50" t="s">
        <v>62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22"/>
      <c r="R54" s="21"/>
    </row>
    <row r="55" spans="3:18" ht="14.25" customHeight="1">
      <c r="C55" s="50" t="s">
        <v>63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21"/>
    </row>
  </sheetData>
  <mergeCells count="40">
    <mergeCell ref="Q17:Q18"/>
    <mergeCell ref="B17:B18"/>
    <mergeCell ref="L7:Q7"/>
    <mergeCell ref="E7:K7"/>
    <mergeCell ref="D7:D9"/>
    <mergeCell ref="B2:Q2"/>
    <mergeCell ref="B3:Q3"/>
    <mergeCell ref="B5:P5"/>
    <mergeCell ref="B7:B9"/>
    <mergeCell ref="C7:C9"/>
    <mergeCell ref="P17:P18"/>
    <mergeCell ref="C53:Q53"/>
    <mergeCell ref="D44:I44"/>
    <mergeCell ref="L44:Q44"/>
    <mergeCell ref="D42:I42"/>
    <mergeCell ref="L8:L9"/>
    <mergeCell ref="D43:I43"/>
    <mergeCell ref="Q8:Q9"/>
    <mergeCell ref="P20:P22"/>
    <mergeCell ref="Q20:Q22"/>
    <mergeCell ref="N20:N22"/>
    <mergeCell ref="C49:R49"/>
    <mergeCell ref="C52:P52"/>
    <mergeCell ref="B23:B25"/>
    <mergeCell ref="L42:Q42"/>
    <mergeCell ref="P8:P9"/>
    <mergeCell ref="O20:O22"/>
    <mergeCell ref="M17:M18"/>
    <mergeCell ref="N17:N18"/>
    <mergeCell ref="O17:O18"/>
    <mergeCell ref="C40:P40"/>
    <mergeCell ref="C54:P54"/>
    <mergeCell ref="L43:Q43"/>
    <mergeCell ref="B14:B15"/>
    <mergeCell ref="C55:Q55"/>
    <mergeCell ref="D45:I45"/>
    <mergeCell ref="L45:Q45"/>
    <mergeCell ref="B31:B36"/>
    <mergeCell ref="B20:B22"/>
    <mergeCell ref="M20:M22"/>
  </mergeCells>
  <printOptions horizontalCentered="1" verticalCentered="1"/>
  <pageMargins left="0.2" right="0.2" top="0.15" bottom="0.0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සති පුගතිය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2019-01-16T03:37:43Z</cp:lastPrinted>
  <dcterms:created xsi:type="dcterms:W3CDTF">2018-08-30T04:26:31Z</dcterms:created>
  <dcterms:modified xsi:type="dcterms:W3CDTF">2019-04-02T08:01:32Z</dcterms:modified>
</cp:coreProperties>
</file>